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lockharthawkins.sharepoint.com/sites/LockhartHawkinsLimited/Shared Documents/UVAC Hera/Toolkit tools/"/>
    </mc:Choice>
  </mc:AlternateContent>
  <xr:revisionPtr revIDLastSave="31" documentId="8_{E744D6AD-4B95-4159-A8CA-EBC028214518}" xr6:coauthVersionLast="47" xr6:coauthVersionMax="47" xr10:uidLastSave="{35300C76-7F5A-4DFB-9EF6-CE2BFBDCE81C}"/>
  <bookViews>
    <workbookView xWindow="-38510" yWindow="-100" windowWidth="38620" windowHeight="21100" xr2:uid="{00000000-000D-0000-FFFF-FFFF00000000}"/>
  </bookViews>
  <sheets>
    <sheet name="A - Input  - ROI Model inc OH" sheetId="1" r:id="rId1"/>
    <sheet name="B - ROI Model Excluding OH" sheetId="3" r:id="rId2"/>
    <sheet name="C - Optional ROI Variables" sheetId="2" r:id="rId3"/>
    <sheet name="Sheet2" sheetId="4" state="hidden" r:id="rId4"/>
  </sheets>
  <definedNames>
    <definedName name="_xlnm.Print_Area" localSheetId="0">'A - Input  - ROI Model inc OH'!$A$1:$L$70</definedName>
    <definedName name="_xlnm.Print_Area" localSheetId="1">'B - ROI Model Excluding OH'!$A$1:$L$67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3" l="1"/>
  <c r="G2" i="3"/>
  <c r="D2" i="3"/>
  <c r="D28" i="3"/>
  <c r="D29" i="3" s="1"/>
  <c r="E28" i="3"/>
  <c r="E29" i="3" s="1"/>
  <c r="F28" i="3"/>
  <c r="F29" i="3" s="1"/>
  <c r="G28" i="3"/>
  <c r="G29" i="3" s="1"/>
  <c r="H28" i="3"/>
  <c r="H29" i="3" s="1"/>
  <c r="I28" i="3"/>
  <c r="I29" i="3" s="1"/>
  <c r="J28" i="3"/>
  <c r="J29" i="3" s="1"/>
  <c r="C28" i="3"/>
  <c r="C29" i="3" s="1"/>
  <c r="D17" i="3"/>
  <c r="E17" i="3"/>
  <c r="F17" i="3"/>
  <c r="G17" i="3"/>
  <c r="H17" i="3"/>
  <c r="I17" i="3"/>
  <c r="J17" i="3"/>
  <c r="C17" i="3"/>
  <c r="C9" i="3"/>
  <c r="C31" i="3" s="1"/>
  <c r="D9" i="3"/>
  <c r="D31" i="3" s="1"/>
  <c r="E9" i="3"/>
  <c r="E31" i="3" s="1"/>
  <c r="F9" i="3"/>
  <c r="F31" i="3" s="1"/>
  <c r="G9" i="3"/>
  <c r="G31" i="3" s="1"/>
  <c r="H9" i="3"/>
  <c r="H31" i="3" s="1"/>
  <c r="I9" i="3"/>
  <c r="I31" i="3" s="1"/>
  <c r="J9" i="3"/>
  <c r="J31" i="3" s="1"/>
  <c r="C10" i="3"/>
  <c r="C32" i="3" s="1"/>
  <c r="D10" i="3"/>
  <c r="D32" i="3" s="1"/>
  <c r="E10" i="3"/>
  <c r="E32" i="3" s="1"/>
  <c r="F10" i="3"/>
  <c r="F32" i="3" s="1"/>
  <c r="G10" i="3"/>
  <c r="G32" i="3" s="1"/>
  <c r="H10" i="3"/>
  <c r="H32" i="3" s="1"/>
  <c r="I10" i="3"/>
  <c r="I32" i="3" s="1"/>
  <c r="J10" i="3"/>
  <c r="J32" i="3" s="1"/>
  <c r="C11" i="3"/>
  <c r="D11" i="3"/>
  <c r="E11" i="3"/>
  <c r="F11" i="3"/>
  <c r="G11" i="3"/>
  <c r="H11" i="3"/>
  <c r="I11" i="3"/>
  <c r="J11" i="3"/>
  <c r="C12" i="3"/>
  <c r="D12" i="3"/>
  <c r="E12" i="3"/>
  <c r="F12" i="3"/>
  <c r="G12" i="3"/>
  <c r="H12" i="3"/>
  <c r="I12" i="3"/>
  <c r="J12" i="3"/>
  <c r="C13" i="3"/>
  <c r="D13" i="3"/>
  <c r="E13" i="3"/>
  <c r="F13" i="3"/>
  <c r="G13" i="3"/>
  <c r="H13" i="3"/>
  <c r="I13" i="3"/>
  <c r="J13" i="3"/>
  <c r="C14" i="3"/>
  <c r="D14" i="3"/>
  <c r="E14" i="3"/>
  <c r="F14" i="3"/>
  <c r="G14" i="3"/>
  <c r="H14" i="3"/>
  <c r="I14" i="3"/>
  <c r="J14" i="3"/>
  <c r="D8" i="3"/>
  <c r="E8" i="3"/>
  <c r="F8" i="3"/>
  <c r="G8" i="3"/>
  <c r="H8" i="3"/>
  <c r="I8" i="3"/>
  <c r="J8" i="3"/>
  <c r="C8" i="3"/>
  <c r="D5" i="3"/>
  <c r="E5" i="3"/>
  <c r="F5" i="3"/>
  <c r="G5" i="3"/>
  <c r="H5" i="3"/>
  <c r="I5" i="3"/>
  <c r="J5" i="3"/>
  <c r="C5" i="3"/>
  <c r="K17" i="1"/>
  <c r="K16" i="1" a="1"/>
  <c r="K16" i="1" s="1"/>
  <c r="K9" i="1" a="1"/>
  <c r="K9" i="1" s="1"/>
  <c r="K8" i="1" a="1"/>
  <c r="K8" i="1" s="1"/>
  <c r="K12" i="1" a="1"/>
  <c r="K12" i="1" s="1"/>
  <c r="K14" i="1" a="1"/>
  <c r="K14" i="1" s="1"/>
  <c r="K13" i="1" a="1"/>
  <c r="K13" i="1" s="1"/>
  <c r="K15" i="1" a="1"/>
  <c r="K15" i="1" s="1"/>
  <c r="K11" i="1"/>
  <c r="K20" i="1"/>
  <c r="D35" i="1"/>
  <c r="E35" i="1"/>
  <c r="F35" i="1"/>
  <c r="G35" i="1"/>
  <c r="H35" i="1"/>
  <c r="I35" i="1"/>
  <c r="J35" i="1"/>
  <c r="C35" i="1"/>
  <c r="C34" i="1"/>
  <c r="D34" i="1"/>
  <c r="E34" i="1"/>
  <c r="F34" i="1"/>
  <c r="G34" i="1"/>
  <c r="H34" i="1"/>
  <c r="I34" i="1"/>
  <c r="J34" i="1"/>
  <c r="C32" i="1"/>
  <c r="C33" i="1" s="1"/>
  <c r="D32" i="1"/>
  <c r="E32" i="1"/>
  <c r="E33" i="1" s="1"/>
  <c r="F32" i="1"/>
  <c r="F33" i="1" s="1"/>
  <c r="G32" i="1"/>
  <c r="H32" i="1"/>
  <c r="H33" i="1" s="1"/>
  <c r="I32" i="1"/>
  <c r="J32" i="1"/>
  <c r="D10" i="1"/>
  <c r="D18" i="1" s="1"/>
  <c r="D19" i="1" s="1"/>
  <c r="D24" i="1" s="1"/>
  <c r="E10" i="1"/>
  <c r="E18" i="1" s="1"/>
  <c r="E19" i="1" s="1"/>
  <c r="E24" i="1" s="1"/>
  <c r="F10" i="1"/>
  <c r="F18" i="1" s="1"/>
  <c r="F19" i="1" s="1"/>
  <c r="F24" i="1" s="1"/>
  <c r="G10" i="1"/>
  <c r="G18" i="1" s="1"/>
  <c r="G19" i="1" s="1"/>
  <c r="G23" i="1" s="1"/>
  <c r="H10" i="1"/>
  <c r="I10" i="1"/>
  <c r="J10" i="1"/>
  <c r="C10" i="1"/>
  <c r="C18" i="1" s="1"/>
  <c r="C19" i="1" s="1"/>
  <c r="G30" i="3" l="1"/>
  <c r="F30" i="3"/>
  <c r="K5" i="3" a="1"/>
  <c r="K5" i="3" s="1"/>
  <c r="K13" i="3" a="1"/>
  <c r="K13" i="3" s="1"/>
  <c r="K9" i="3" a="1"/>
  <c r="K9" i="3" s="1"/>
  <c r="I16" i="3"/>
  <c r="I43" i="3" s="1"/>
  <c r="H16" i="3"/>
  <c r="H43" i="3" s="1"/>
  <c r="I30" i="3"/>
  <c r="D16" i="3"/>
  <c r="D20" i="3" s="1"/>
  <c r="J16" i="3"/>
  <c r="J30" i="3"/>
  <c r="K11" i="3" a="1"/>
  <c r="K11" i="3" s="1"/>
  <c r="J18" i="1"/>
  <c r="J19" i="1" s="1"/>
  <c r="J21" i="1" s="1"/>
  <c r="J27" i="1" s="1"/>
  <c r="J28" i="1" s="1"/>
  <c r="I18" i="1"/>
  <c r="I19" i="1" s="1"/>
  <c r="I23" i="1" s="1"/>
  <c r="H18" i="1"/>
  <c r="H19" i="1" s="1"/>
  <c r="H23" i="1" s="1"/>
  <c r="K12" i="3" a="1"/>
  <c r="K12" i="3" s="1"/>
  <c r="I20" i="3"/>
  <c r="H20" i="3"/>
  <c r="K17" i="3"/>
  <c r="K31" i="3" a="1"/>
  <c r="K31" i="3" s="1"/>
  <c r="K14" i="3"/>
  <c r="K10" i="3" a="1"/>
  <c r="K10" i="3" s="1"/>
  <c r="C30" i="3"/>
  <c r="K32" i="3" a="1"/>
  <c r="K32" i="3" s="1"/>
  <c r="E16" i="3"/>
  <c r="E18" i="3" s="1"/>
  <c r="E24" i="3" s="1"/>
  <c r="F16" i="3"/>
  <c r="F18" i="3" s="1"/>
  <c r="F24" i="3" s="1"/>
  <c r="G16" i="3"/>
  <c r="G21" i="3" s="1"/>
  <c r="D30" i="3"/>
  <c r="E30" i="3"/>
  <c r="K8" i="3"/>
  <c r="C16" i="3"/>
  <c r="D18" i="3"/>
  <c r="D24" i="3" s="1"/>
  <c r="D21" i="3"/>
  <c r="K29" i="3" a="1"/>
  <c r="K29" i="3" s="1"/>
  <c r="H30" i="3"/>
  <c r="G46" i="1"/>
  <c r="F46" i="1"/>
  <c r="E46" i="1"/>
  <c r="D46" i="1"/>
  <c r="K34" i="1" a="1"/>
  <c r="K34" i="1" s="1"/>
  <c r="K35" i="1" a="1"/>
  <c r="K35" i="1" s="1"/>
  <c r="K32" i="1" a="1"/>
  <c r="K32" i="1" s="1"/>
  <c r="G24" i="1"/>
  <c r="K10" i="1" a="1"/>
  <c r="K10" i="1" s="1"/>
  <c r="F21" i="1"/>
  <c r="F27" i="1" s="1"/>
  <c r="F28" i="1" s="1"/>
  <c r="F23" i="1"/>
  <c r="E21" i="1"/>
  <c r="E27" i="1" s="1"/>
  <c r="E28" i="1" s="1"/>
  <c r="E23" i="1"/>
  <c r="D21" i="1"/>
  <c r="D27" i="1" s="1"/>
  <c r="D23" i="1"/>
  <c r="G21" i="1"/>
  <c r="G27" i="1" s="1"/>
  <c r="G28" i="1" s="1"/>
  <c r="I33" i="1"/>
  <c r="J33" i="1"/>
  <c r="G33" i="1"/>
  <c r="D33" i="1"/>
  <c r="F21" i="3" l="1"/>
  <c r="E43" i="3"/>
  <c r="E20" i="3"/>
  <c r="E21" i="3"/>
  <c r="I18" i="3"/>
  <c r="I24" i="3" s="1"/>
  <c r="I36" i="3" s="1"/>
  <c r="I37" i="3" s="1"/>
  <c r="I21" i="3"/>
  <c r="D43" i="3"/>
  <c r="I35" i="3"/>
  <c r="I38" i="3" s="1"/>
  <c r="I42" i="3" s="1"/>
  <c r="I46" i="1"/>
  <c r="I21" i="1"/>
  <c r="I27" i="1" s="1"/>
  <c r="I28" i="1" s="1"/>
  <c r="K18" i="1" a="1"/>
  <c r="K18" i="1" s="1"/>
  <c r="H18" i="3"/>
  <c r="H24" i="3" s="1"/>
  <c r="H36" i="3" s="1"/>
  <c r="H37" i="3" s="1"/>
  <c r="H21" i="3"/>
  <c r="H46" i="1"/>
  <c r="H21" i="1"/>
  <c r="H27" i="1" s="1"/>
  <c r="H28" i="1" s="1"/>
  <c r="H35" i="3"/>
  <c r="H38" i="3" s="1"/>
  <c r="H42" i="3" s="1"/>
  <c r="J18" i="3"/>
  <c r="J24" i="3" s="1"/>
  <c r="J43" i="3"/>
  <c r="J20" i="3"/>
  <c r="J21" i="3"/>
  <c r="J23" i="1"/>
  <c r="J46" i="1"/>
  <c r="J24" i="1"/>
  <c r="I24" i="1"/>
  <c r="H24" i="1"/>
  <c r="F43" i="3"/>
  <c r="F20" i="3"/>
  <c r="G43" i="3"/>
  <c r="K30" i="3" a="1"/>
  <c r="K30" i="3" s="1"/>
  <c r="G20" i="3"/>
  <c r="G18" i="3"/>
  <c r="G24" i="3" s="1"/>
  <c r="C18" i="3"/>
  <c r="K16" i="3"/>
  <c r="C20" i="3"/>
  <c r="C43" i="3"/>
  <c r="C21" i="3"/>
  <c r="D35" i="3"/>
  <c r="D36" i="3"/>
  <c r="D37" i="3" s="1"/>
  <c r="F36" i="3"/>
  <c r="F37" i="3" s="1"/>
  <c r="F35" i="3"/>
  <c r="E35" i="3"/>
  <c r="E36" i="3"/>
  <c r="E37" i="3" s="1"/>
  <c r="C23" i="1"/>
  <c r="C46" i="1"/>
  <c r="K33" i="1" a="1"/>
  <c r="K33" i="1" s="1"/>
  <c r="J39" i="1"/>
  <c r="J40" i="1" s="1"/>
  <c r="C24" i="1"/>
  <c r="K19" i="1"/>
  <c r="K23" i="1" s="1"/>
  <c r="D28" i="1"/>
  <c r="D38" i="1"/>
  <c r="F38" i="1"/>
  <c r="F39" i="1"/>
  <c r="F40" i="1" s="1"/>
  <c r="I38" i="1"/>
  <c r="D39" i="1"/>
  <c r="D40" i="1" s="1"/>
  <c r="G39" i="1"/>
  <c r="G40" i="1" s="1"/>
  <c r="G38" i="1"/>
  <c r="J38" i="1"/>
  <c r="E38" i="1"/>
  <c r="E39" i="1"/>
  <c r="E40" i="1" s="1"/>
  <c r="C21" i="1"/>
  <c r="H38" i="1" l="1"/>
  <c r="I39" i="1"/>
  <c r="I40" i="1" s="1"/>
  <c r="I41" i="1" s="1"/>
  <c r="I45" i="1" s="1"/>
  <c r="I48" i="1" s="1"/>
  <c r="H39" i="1"/>
  <c r="H40" i="1" s="1"/>
  <c r="J35" i="3"/>
  <c r="J36" i="3"/>
  <c r="J37" i="3" s="1"/>
  <c r="H39" i="3"/>
  <c r="I25" i="3"/>
  <c r="I45" i="3"/>
  <c r="I39" i="3"/>
  <c r="I40" i="3"/>
  <c r="H25" i="3"/>
  <c r="H45" i="3"/>
  <c r="H40" i="3"/>
  <c r="G36" i="3"/>
  <c r="G37" i="3" s="1"/>
  <c r="G35" i="3"/>
  <c r="F38" i="3"/>
  <c r="F39" i="3" s="1"/>
  <c r="D38" i="3"/>
  <c r="K21" i="3"/>
  <c r="K43" i="3"/>
  <c r="K20" i="3"/>
  <c r="E38" i="3"/>
  <c r="K18" i="3"/>
  <c r="K24" i="3" s="1"/>
  <c r="K25" i="3" s="1"/>
  <c r="C24" i="3"/>
  <c r="C25" i="3" s="1"/>
  <c r="K46" i="1"/>
  <c r="D41" i="1"/>
  <c r="F41" i="1"/>
  <c r="F45" i="1" s="1"/>
  <c r="F48" i="1" s="1"/>
  <c r="J41" i="1"/>
  <c r="J45" i="1" s="1"/>
  <c r="J48" i="1" s="1"/>
  <c r="K24" i="1"/>
  <c r="C27" i="1"/>
  <c r="K21" i="1"/>
  <c r="K27" i="1" s="1"/>
  <c r="K28" i="1" s="1"/>
  <c r="H41" i="1"/>
  <c r="H45" i="1" s="1"/>
  <c r="H48" i="1" s="1"/>
  <c r="G41" i="1"/>
  <c r="G45" i="1" s="1"/>
  <c r="G48" i="1" s="1"/>
  <c r="E41" i="1"/>
  <c r="J38" i="3" l="1"/>
  <c r="E45" i="1"/>
  <c r="E48" i="1" s="1"/>
  <c r="E42" i="1"/>
  <c r="D45" i="1"/>
  <c r="D48" i="1" s="1"/>
  <c r="D42" i="1"/>
  <c r="C39" i="1"/>
  <c r="C40" i="1" s="1"/>
  <c r="K40" i="1" s="1"/>
  <c r="C28" i="1"/>
  <c r="G38" i="3"/>
  <c r="G39" i="3" s="1"/>
  <c r="F40" i="3"/>
  <c r="F42" i="3"/>
  <c r="C35" i="3"/>
  <c r="C36" i="3"/>
  <c r="E39" i="3"/>
  <c r="E42" i="3"/>
  <c r="E40" i="3"/>
  <c r="D42" i="3"/>
  <c r="D40" i="3"/>
  <c r="D39" i="3"/>
  <c r="E43" i="1"/>
  <c r="G42" i="1"/>
  <c r="H43" i="1"/>
  <c r="I43" i="1"/>
  <c r="J43" i="1"/>
  <c r="D43" i="1"/>
  <c r="F43" i="1"/>
  <c r="F42" i="1"/>
  <c r="J42" i="1"/>
  <c r="C38" i="1"/>
  <c r="K38" i="1" s="1"/>
  <c r="H42" i="1"/>
  <c r="G43" i="1"/>
  <c r="I42" i="1"/>
  <c r="K39" i="1" l="1"/>
  <c r="J40" i="3"/>
  <c r="J42" i="3"/>
  <c r="J39" i="3"/>
  <c r="D45" i="3"/>
  <c r="D25" i="3"/>
  <c r="E45" i="3"/>
  <c r="E25" i="3"/>
  <c r="F45" i="3"/>
  <c r="F25" i="3"/>
  <c r="G40" i="3"/>
  <c r="G42" i="3"/>
  <c r="K35" i="3"/>
  <c r="C37" i="3"/>
  <c r="K37" i="3" s="1"/>
  <c r="K36" i="3"/>
  <c r="C41" i="1"/>
  <c r="C45" i="1" s="1"/>
  <c r="C48" i="1" s="1"/>
  <c r="J25" i="3" l="1"/>
  <c r="J45" i="3"/>
  <c r="G25" i="3"/>
  <c r="G45" i="3"/>
  <c r="C38" i="3"/>
  <c r="C42" i="1"/>
  <c r="K41" i="1"/>
  <c r="K45" i="1" s="1"/>
  <c r="K48" i="1" s="1"/>
  <c r="C43" i="1"/>
  <c r="K38" i="3" l="1"/>
  <c r="C42" i="3"/>
  <c r="C45" i="3" s="1"/>
  <c r="C40" i="3"/>
  <c r="C39" i="3"/>
  <c r="K43" i="1"/>
  <c r="K42" i="1"/>
  <c r="K42" i="3" l="1"/>
  <c r="K45" i="3" s="1"/>
  <c r="K40" i="3"/>
  <c r="K3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<sst xmlns="http://schemas.openxmlformats.org/spreadsheetml/2006/main" count="196" uniqueCount="120">
  <si>
    <t>Projected Apprenticeships ROI Calculator</t>
  </si>
  <si>
    <t>Includes overheads</t>
  </si>
  <si>
    <t>Programme:</t>
  </si>
  <si>
    <t>Institution:</t>
  </si>
  <si>
    <t>Version</t>
  </si>
  <si>
    <t>Input / Output Variable</t>
  </si>
  <si>
    <t>Year 1</t>
  </si>
  <si>
    <t>Year 2</t>
  </si>
  <si>
    <t>Year 3</t>
  </si>
  <si>
    <t>Year 4</t>
  </si>
  <si>
    <t>Year 5</t>
  </si>
  <si>
    <t>Year 6</t>
  </si>
  <si>
    <t>Year 7</t>
  </si>
  <si>
    <t>Year 8</t>
  </si>
  <si>
    <r>
      <t xml:space="preserve">Totals or </t>
    </r>
    <r>
      <rPr>
        <i/>
        <sz val="11"/>
        <color theme="1"/>
        <rFont val="Calibri"/>
        <family val="2"/>
        <scheme val="minor"/>
      </rPr>
      <t>Average</t>
    </r>
  </si>
  <si>
    <t>Overheads</t>
  </si>
  <si>
    <t>Gross contributions to overheads per apprentice (%)</t>
  </si>
  <si>
    <t>Apprentice satisfaction score (1-4 ; 4 is high)</t>
  </si>
  <si>
    <t>Employer satisfaction score (1-4 ; 4 is high)</t>
  </si>
  <si>
    <t>Subcontractor cost (£)</t>
  </si>
  <si>
    <t>Set-Up or development costs (one-off) (£)</t>
  </si>
  <si>
    <t>Calculated contribution to overheads per apprentice (£)</t>
  </si>
  <si>
    <t>Total Cost (£)</t>
  </si>
  <si>
    <t>Paste from Forecast Tool</t>
  </si>
  <si>
    <t>Net Surplus / Deficit (£)</t>
  </si>
  <si>
    <t>Indicative ROI per apprentice (%)</t>
  </si>
  <si>
    <t>Average Employer size</t>
  </si>
  <si>
    <t>National</t>
  </si>
  <si>
    <t>Small</t>
  </si>
  <si>
    <t>Employer Size Impact Score</t>
  </si>
  <si>
    <t>Reputational impact Score - Employer satisfaction</t>
  </si>
  <si>
    <t>Reputational impact Score - Achievement</t>
  </si>
  <si>
    <t>Reputational impact score - Apprentice satisfaction</t>
  </si>
  <si>
    <t>Multiplier calculations</t>
  </si>
  <si>
    <t>Employer calculated ROI multiplier on costs (£)</t>
  </si>
  <si>
    <t>Apprentice calculated ROI multiplier per apprentice (£)</t>
  </si>
  <si>
    <t>Apprentice calculated ROI per year multiplier (combined) (£)</t>
  </si>
  <si>
    <t>Estimated ROI multipliers Employer &amp; Apprentice (£)</t>
  </si>
  <si>
    <t>Estimated ROI multipliers as percentage of costs (%)</t>
  </si>
  <si>
    <t>Estimated ROI as percentage of income (%)</t>
  </si>
  <si>
    <t>Income + Combined estimated multipliers</t>
  </si>
  <si>
    <t>Costs</t>
  </si>
  <si>
    <t>Estimated ROI including multipliers</t>
  </si>
  <si>
    <t>This sheet uses responses on the input tab however the figures exclude a calculation of contribution to overheads</t>
  </si>
  <si>
    <t>Excluding overheads</t>
  </si>
  <si>
    <t>Editable Variables</t>
  </si>
  <si>
    <t>Multipliers of ROI Return</t>
  </si>
  <si>
    <t>Employer</t>
  </si>
  <si>
    <t>Size of employer</t>
  </si>
  <si>
    <t>Uses size of employer as a multiplier of ROI return</t>
  </si>
  <si>
    <t>Major employers often operate at scale across regions. Success can lead to national rollouts, progression routes, and referrals to other large employers. Strong reputational boost in competitive tenders</t>
  </si>
  <si>
    <t>Large</t>
  </si>
  <si>
    <t>Likely to expand apprentice volumes internally. Also generates reputational value within sector supply chains or regional networks.</t>
  </si>
  <si>
    <t>Medium</t>
  </si>
  <si>
    <t>More limited capacity to scale volumes, but could still trigger further business through word-of-mouth and sector clusters.</t>
  </si>
  <si>
    <t>Lower direct value uplift. However, could strengthen local civic relationships or niche specialisms (e.g. craft, tech SMEs).</t>
  </si>
  <si>
    <t>Reputational</t>
  </si>
  <si>
    <t>Using your employer feedback on find apprenticeship training this is an indication of satisfaction - this is a multiplier of ROI return</t>
  </si>
  <si>
    <t>Employer satisfaction</t>
  </si>
  <si>
    <t>High satisfaction means more likely to recommend programme</t>
  </si>
  <si>
    <t>Reasonably satisfied means more likely to recommend programme</t>
  </si>
  <si>
    <t>Unsatisfied means less likely to recommend programme</t>
  </si>
  <si>
    <t>Very unsatisfied would not recommend programme and likely to result in word of mouth for reduced business</t>
  </si>
  <si>
    <t>Significantly unsatisfied would not recommend programme and likely to result in word of mouth for reduced business</t>
  </si>
  <si>
    <t>Using your average achievement rate for programme - Multiplier of ROI return</t>
  </si>
  <si>
    <t>Achievement rate</t>
  </si>
  <si>
    <t>75+</t>
  </si>
  <si>
    <t>High achievement means more likely to be satisfied and recommend programme</t>
  </si>
  <si>
    <t>50-75</t>
  </si>
  <si>
    <t>Mid range achievement means reasonable satisfaction and may or may not recommend programme</t>
  </si>
  <si>
    <t>0 to 50</t>
  </si>
  <si>
    <t>Low range achievement likely means disatisfaction and a reluctance to recommend programme</t>
  </si>
  <si>
    <t>Using your page on find an apprenticeship feedback this is an indication of satisfaction</t>
  </si>
  <si>
    <t>Student Satisfaction</t>
  </si>
  <si>
    <t>Metric</t>
  </si>
  <si>
    <t>ROI Signal Description</t>
  </si>
  <si>
    <t>Total apprentices (all employers)</t>
  </si>
  <si>
    <t>Scale driving fixed cost absorption</t>
  </si>
  <si>
    <t>Average cohort size (large/national)</t>
  </si>
  <si>
    <t>Higher volume per delivery = efficiency</t>
  </si>
  <si>
    <t>Contribution margin %</t>
  </si>
  <si>
    <t>Growing surplus per £ delivered</t>
  </si>
  <si>
    <t>Overhead recovery (% of target overhead)</t>
  </si>
  <si>
    <t>Apprenticeships covering more central cost</t>
  </si>
  <si>
    <t>Direct delivery cost per apprentice</t>
  </si>
  <si>
    <t>Efficiency gains in delivery</t>
  </si>
  <si>
    <t>Admin / compliance cost per apprentice</t>
  </si>
  <si>
    <t>Systems &amp; scale reducing admin cost</t>
  </si>
  <si>
    <t>Employer bad debt % (small employers)</t>
  </si>
  <si>
    <t>Better credit control / focus on large firms</t>
  </si>
  <si>
    <t>Pipeline (contracted future apprentices)</t>
  </si>
  <si>
    <t>Strong future ROI confidence</t>
  </si>
  <si>
    <t>Employer retention (repeat business %)</t>
  </si>
  <si>
    <t>Deepening employer value &amp; lifetime ROI</t>
  </si>
  <si>
    <t>Net surplus (£)</t>
  </si>
  <si>
    <t>£150k</t>
  </si>
  <si>
    <t>£400k</t>
  </si>
  <si>
    <t>£750k</t>
  </si>
  <si>
    <t>Clear financial growth of programme</t>
  </si>
  <si>
    <t>Net Profit Margin before tax</t>
  </si>
  <si>
    <t>Annual ROI% (Costs including Overheads)</t>
  </si>
  <si>
    <t>Indicative Contribution per apprentice (£)</t>
  </si>
  <si>
    <t>Multiplier calculations - subjective ROI influences</t>
  </si>
  <si>
    <t xml:space="preserve">Ratio of apprentice to future apprentice income </t>
  </si>
  <si>
    <t>Default Values</t>
  </si>
  <si>
    <t>Gross contributions to overheads expected per programme (%)</t>
  </si>
  <si>
    <t>Apprentice Enrolments (Starts)</t>
  </si>
  <si>
    <t>Estimated or actual achievement rate (%)</t>
  </si>
  <si>
    <t>Estimated direct cost of delivery per apprentice (£)</t>
  </si>
  <si>
    <t>Total Apprenticeship Income (£) (Funding and co-investment)</t>
  </si>
  <si>
    <t>Option to Paste from Forecast Tool into C17 to J17</t>
  </si>
  <si>
    <t xml:space="preserve">Instructions
The elements above are designed to be multipliers of the value of one apprentice to indicate a potential return on the investment of delivering to an apprentice. They are subjective and editable and are based on theory that within the context of apprenticeships there are probable increases or decreases in demand for the product based upon the unique factors present in the apprenticeship experience. For example the role of employer and potential for future apprenticeship enrolments due to the nature of the funding model (an employer needs to spend their levy or take advantage of the government funding and they would in majority of instances have the potential to supply additional enrolments in subsequent years. With achievement rates these are published nationally and are used by an employer or apprentice when searching for apprenticeship as part of the decision process to use a particular provider or institution. 
The fields above in yellow are editable. The values should be recorded as estimated multipliers and we have recorded recommended default values as shown below but you can increase or decrease these based upon your modelling. 
For a 15% multiplier you would record 1.15, for 25% you would record 1.25. If you wanted a negative multiplier then a 10% negative would be recorded as 0.9. The numbers are relative to the value of 1. 
If you do not wish to use the indicative multipliers you can set them all to 1 and this would mean the ROI calculation is made simply from return over cost on the estimated apprentice population. </t>
  </si>
  <si>
    <t xml:space="preserve">Tool is for internal indicative use only. No liability is accepted for values not reached, overstated or understated. </t>
  </si>
  <si>
    <t>Ignore in this model</t>
  </si>
  <si>
    <t>Indicative Value Growth or multipliers - uses formula in Tab C "ROI Variables"</t>
  </si>
  <si>
    <t xml:space="preserve">Instructions: Use this sheet to record the details of your planned programmes to give an indicative ROI for a programme. The yellow fields are editable. The tool also has variable optional ROI multipliers which you can update in Tab C "ROI Variables" and are discussed in the accompanying guide in the toolkit. </t>
  </si>
  <si>
    <t xml:space="preserve">Part of the UVAC CFO Toolkit. © UVAC 2025         Tool is for internal indicative use only. No liability is accepted for values not reached, overstated or understated. </t>
  </si>
  <si>
    <t>Nursing Associate Degree Apprenticeship</t>
  </si>
  <si>
    <t>HEI 1</t>
  </si>
  <si>
    <t>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</si>
</sst>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
    <numFmt numFmtId="165" formatCode="0.0%"/>
  </numFmts>
  <fonts count="13" x14ac:knownFonts="1">
    <font>
      <sz val="11"/>
      <color theme="1"/>
      <name val="Calibri"/>
      <family val="2"/>
      <scheme val="minor"/>
    </font>
    <font>
      <b/>
      <sz val="11"/>
      <color theme="1"/>
      <name val="Calibri"/>
      <family val="2"/>
      <scheme val="minor"/>
    </font>
    <font>
      <i/>
      <sz val="11"/>
      <color theme="1"/>
      <name val="Calibri"/>
      <family val="2"/>
      <scheme val="minor"/>
    </font>
    <font>
      <i/>
      <sz val="10"/>
      <color theme="1"/>
      <name val="Calibri"/>
      <family val="2"/>
      <scheme val="minor"/>
    </font>
    <font>
      <b/>
      <sz val="12"/>
      <color theme="1"/>
      <name val="Calibri"/>
      <family val="2"/>
      <scheme val="minor"/>
    </font>
    <font>
      <b/>
      <i/>
      <sz val="10"/>
      <color theme="1"/>
      <name val="Calibri"/>
      <family val="2"/>
      <scheme val="minor"/>
    </font>
    <font>
      <b/>
      <sz val="14"/>
      <color theme="1"/>
      <name val="Calibri"/>
      <family val="2"/>
    </font>
    <font>
      <i/>
      <sz val="11"/>
      <color theme="1"/>
      <name val="Calibri"/>
      <family val="2"/>
    </font>
    <font>
      <b/>
      <i/>
      <sz val="11"/>
      <color theme="1"/>
      <name val="Calibri"/>
      <family val="2"/>
      <scheme val="minor"/>
    </font>
    <font>
      <sz val="11"/>
      <color theme="1"/>
      <name val="Arial"/>
      <family val="2"/>
    </font>
    <font>
      <b/>
      <sz val="11"/>
      <color theme="1"/>
      <name val="Arial"/>
      <family val="2"/>
    </font>
    <font>
      <sz val="11"/>
      <color theme="0" tint="-0.14999847407452621"/>
      <name val="Calibri"/>
      <family val="2"/>
      <scheme val="minor"/>
    </font>
    <font>
      <i/>
      <sz val="12"/>
      <color theme="1"/>
      <name val="Calibri"/>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s>
  <cellStyleXfs count="1">
    <xf numFmtId="0" fontId="0" fillId="0" borderId="0"/>
  </cellStyleXfs>
  <cellXfs count="155">
    <xf numFmtId="0" fontId="0" fillId="0" borderId="0" xfId="0"/>
    <xf numFmtId="10" fontId="0" fillId="0" borderId="0" xfId="0" applyNumberFormat="1"/>
    <xf numFmtId="164" fontId="0" fillId="0" borderId="0" xfId="0" applyNumberFormat="1"/>
    <xf numFmtId="0" fontId="0" fillId="0" borderId="0" xfId="0" applyAlignment="1">
      <alignment horizontal="center"/>
    </xf>
    <xf numFmtId="0" fontId="0" fillId="0" borderId="0" xfId="0" applyAlignment="1">
      <alignment horizontal="center" vertical="center" wrapText="1"/>
    </xf>
    <xf numFmtId="0" fontId="0" fillId="3" borderId="1" xfId="0" applyFill="1" applyBorder="1"/>
    <xf numFmtId="10" fontId="0" fillId="3" borderId="1" xfId="0" applyNumberFormat="1" applyFill="1" applyBorder="1"/>
    <xf numFmtId="164" fontId="0" fillId="3" borderId="1" xfId="0" applyNumberFormat="1" applyFill="1" applyBorder="1"/>
    <xf numFmtId="10" fontId="0" fillId="0" borderId="1" xfId="0" applyNumberFormat="1" applyBorder="1"/>
    <xf numFmtId="164" fontId="0" fillId="0" borderId="1" xfId="0" applyNumberFormat="1" applyBorder="1"/>
    <xf numFmtId="0" fontId="0" fillId="0" borderId="1" xfId="0" applyBorder="1" applyAlignment="1">
      <alignment horizontal="center"/>
    </xf>
    <xf numFmtId="0" fontId="0" fillId="3" borderId="1" xfId="0" applyFill="1" applyBorder="1" applyAlignment="1">
      <alignment horizontal="center"/>
    </xf>
    <xf numFmtId="0" fontId="0" fillId="0" borderId="5" xfId="0" applyBorder="1"/>
    <xf numFmtId="0" fontId="0" fillId="0" borderId="6" xfId="0" applyBorder="1"/>
    <xf numFmtId="0" fontId="0" fillId="0" borderId="8" xfId="0" applyBorder="1"/>
    <xf numFmtId="0" fontId="0" fillId="0" borderId="10" xfId="0" applyBorder="1"/>
    <xf numFmtId="0" fontId="0" fillId="0" borderId="11" xfId="0" applyBorder="1"/>
    <xf numFmtId="0" fontId="0" fillId="0" borderId="4" xfId="0" applyBorder="1"/>
    <xf numFmtId="0" fontId="0" fillId="0" borderId="7" xfId="0" applyBorder="1"/>
    <xf numFmtId="0" fontId="0" fillId="0" borderId="9" xfId="0" applyBorder="1"/>
    <xf numFmtId="0" fontId="0" fillId="0" borderId="0" xfId="0" applyAlignment="1">
      <alignment horizontal="center" vertical="center"/>
    </xf>
    <xf numFmtId="0" fontId="0" fillId="3" borderId="1" xfId="0" applyFill="1"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4" fillId="0" borderId="4" xfId="0" applyFont="1" applyBorder="1" applyAlignment="1">
      <alignment horizontal="center"/>
    </xf>
    <xf numFmtId="0" fontId="4" fillId="0" borderId="5" xfId="0" applyFont="1" applyBorder="1"/>
    <xf numFmtId="0" fontId="4" fillId="0" borderId="7" xfId="0" applyFont="1" applyBorder="1" applyAlignment="1">
      <alignment horizontal="center"/>
    </xf>
    <xf numFmtId="0" fontId="4" fillId="0" borderId="0" xfId="0" applyFont="1"/>
    <xf numFmtId="0" fontId="4" fillId="0" borderId="9" xfId="0" applyFont="1" applyBorder="1" applyAlignment="1">
      <alignment horizontal="center"/>
    </xf>
    <xf numFmtId="0" fontId="4" fillId="0" borderId="10" xfId="0" applyFont="1" applyBorder="1"/>
    <xf numFmtId="0" fontId="1" fillId="0" borderId="0" xfId="0" applyFont="1"/>
    <xf numFmtId="0" fontId="0" fillId="0" borderId="16" xfId="0" applyBorder="1" applyAlignment="1">
      <alignment horizontal="center"/>
    </xf>
    <xf numFmtId="0" fontId="1" fillId="0" borderId="17" xfId="0" applyFont="1" applyBorder="1"/>
    <xf numFmtId="0" fontId="1" fillId="0" borderId="18" xfId="0" applyFont="1" applyBorder="1"/>
    <xf numFmtId="0" fontId="1" fillId="0" borderId="16" xfId="0" applyFont="1" applyBorder="1"/>
    <xf numFmtId="0" fontId="0" fillId="0" borderId="17" xfId="0" applyBorder="1"/>
    <xf numFmtId="0" fontId="0" fillId="0" borderId="18" xfId="0" applyBorder="1"/>
    <xf numFmtId="9" fontId="1" fillId="0" borderId="1" xfId="0" applyNumberFormat="1" applyFont="1" applyBorder="1"/>
    <xf numFmtId="0" fontId="6" fillId="0" borderId="0" xfId="0" applyFont="1"/>
    <xf numFmtId="0" fontId="7" fillId="0" borderId="0" xfId="0" applyFont="1"/>
    <xf numFmtId="0" fontId="1" fillId="0" borderId="0" xfId="0" applyFont="1" applyAlignment="1">
      <alignment horizontal="center" vertical="center"/>
    </xf>
    <xf numFmtId="165" fontId="1" fillId="0" borderId="1" xfId="0" applyNumberFormat="1" applyFont="1" applyBorder="1"/>
    <xf numFmtId="164" fontId="0" fillId="3" borderId="12" xfId="0" applyNumberFormat="1" applyFill="1" applyBorder="1"/>
    <xf numFmtId="10" fontId="0" fillId="0" borderId="19" xfId="0" applyNumberFormat="1" applyBorder="1"/>
    <xf numFmtId="0" fontId="0" fillId="0" borderId="20" xfId="0" applyBorder="1"/>
    <xf numFmtId="0" fontId="0" fillId="0" borderId="21" xfId="0" applyBorder="1"/>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164" fontId="0" fillId="0" borderId="21" xfId="0" applyNumberFormat="1" applyBorder="1"/>
    <xf numFmtId="10" fontId="0" fillId="0" borderId="24" xfId="0" applyNumberFormat="1" applyBorder="1"/>
    <xf numFmtId="0" fontId="0" fillId="3" borderId="24" xfId="0" applyFill="1" applyBorder="1"/>
    <xf numFmtId="164" fontId="0" fillId="0" borderId="24" xfId="0" applyNumberFormat="1" applyBorder="1"/>
    <xf numFmtId="165" fontId="1" fillId="0" borderId="24" xfId="0" applyNumberFormat="1" applyFont="1" applyBorder="1"/>
    <xf numFmtId="9" fontId="1" fillId="0" borderId="24" xfId="0" applyNumberFormat="1" applyFont="1" applyBorder="1"/>
    <xf numFmtId="10" fontId="0" fillId="0" borderId="25" xfId="0" applyNumberFormat="1" applyBorder="1"/>
    <xf numFmtId="0" fontId="0" fillId="0" borderId="14" xfId="0" applyBorder="1"/>
    <xf numFmtId="164" fontId="0" fillId="0" borderId="14" xfId="0" applyNumberFormat="1" applyBorder="1" applyAlignment="1">
      <alignment horizontal="center"/>
    </xf>
    <xf numFmtId="164" fontId="0" fillId="0" borderId="14" xfId="0" applyNumberFormat="1" applyBorder="1" applyAlignment="1">
      <alignment horizontal="center" vertical="center"/>
    </xf>
    <xf numFmtId="164" fontId="2" fillId="2" borderId="13" xfId="0" applyNumberFormat="1" applyFont="1" applyFill="1" applyBorder="1" applyAlignment="1">
      <alignment horizontal="center"/>
    </xf>
    <xf numFmtId="10" fontId="2" fillId="0" borderId="14" xfId="0" applyNumberFormat="1" applyFont="1" applyBorder="1" applyAlignment="1">
      <alignment horizontal="center" vertical="center"/>
    </xf>
    <xf numFmtId="0" fontId="2" fillId="0" borderId="14" xfId="0" applyFont="1" applyBorder="1" applyAlignment="1">
      <alignment horizontal="center" vertical="center"/>
    </xf>
    <xf numFmtId="164" fontId="2" fillId="0" borderId="14" xfId="0" applyNumberFormat="1" applyFont="1" applyBorder="1" applyAlignment="1">
      <alignment horizontal="center" vertical="center"/>
    </xf>
    <xf numFmtId="0" fontId="1" fillId="0" borderId="14" xfId="0" applyFont="1" applyBorder="1" applyAlignment="1">
      <alignment horizontal="center" vertical="center"/>
    </xf>
    <xf numFmtId="164" fontId="1" fillId="0" borderId="14" xfId="0" applyNumberFormat="1" applyFont="1" applyBorder="1" applyAlignment="1">
      <alignment horizontal="center" vertical="center"/>
    </xf>
    <xf numFmtId="165" fontId="1" fillId="0" borderId="14" xfId="0" applyNumberFormat="1" applyFont="1" applyBorder="1" applyAlignment="1">
      <alignment horizontal="center" vertical="center"/>
    </xf>
    <xf numFmtId="10" fontId="2" fillId="0" borderId="15" xfId="0" applyNumberFormat="1" applyFont="1" applyBorder="1" applyAlignment="1">
      <alignment horizontal="center" vertical="center"/>
    </xf>
    <xf numFmtId="0" fontId="0" fillId="0" borderId="16" xfId="0" applyBorder="1"/>
    <xf numFmtId="0" fontId="0" fillId="0" borderId="1" xfId="0" applyBorder="1" applyAlignment="1">
      <alignment horizontal="center" vertical="center" wrapText="1"/>
    </xf>
    <xf numFmtId="0" fontId="8" fillId="0" borderId="0" xfId="0" applyFont="1"/>
    <xf numFmtId="164" fontId="0" fillId="0" borderId="26" xfId="0" applyNumberFormat="1" applyBorder="1"/>
    <xf numFmtId="165" fontId="1" fillId="0" borderId="3" xfId="0" applyNumberFormat="1" applyFont="1" applyBorder="1"/>
    <xf numFmtId="165" fontId="1" fillId="0" borderId="27" xfId="0" applyNumberFormat="1" applyFont="1" applyBorder="1"/>
    <xf numFmtId="0" fontId="0" fillId="3" borderId="24" xfId="0" applyFill="1" applyBorder="1" applyAlignment="1">
      <alignment horizontal="center"/>
    </xf>
    <xf numFmtId="0" fontId="0" fillId="0" borderId="24" xfId="0" applyBorder="1" applyAlignment="1">
      <alignment horizontal="center"/>
    </xf>
    <xf numFmtId="0" fontId="0" fillId="0" borderId="24" xfId="0" applyBorder="1" applyAlignment="1">
      <alignment horizontal="center" vertical="center" wrapText="1"/>
    </xf>
    <xf numFmtId="165" fontId="1" fillId="0" borderId="2" xfId="0" applyNumberFormat="1" applyFont="1" applyBorder="1" applyAlignment="1">
      <alignment horizontal="center"/>
    </xf>
    <xf numFmtId="164" fontId="0" fillId="0" borderId="28" xfId="0" applyNumberFormat="1" applyBorder="1"/>
    <xf numFmtId="164" fontId="0" fillId="0" borderId="29" xfId="0" applyNumberFormat="1" applyBorder="1" applyAlignment="1">
      <alignment horizontal="center" vertical="center"/>
    </xf>
    <xf numFmtId="165" fontId="1" fillId="0" borderId="30" xfId="0" applyNumberFormat="1" applyFont="1" applyBorder="1"/>
    <xf numFmtId="165" fontId="1" fillId="0" borderId="31" xfId="0" applyNumberFormat="1" applyFont="1" applyBorder="1" applyAlignment="1">
      <alignment horizontal="center" vertical="center"/>
    </xf>
    <xf numFmtId="0" fontId="1" fillId="0" borderId="4" xfId="0" applyFont="1" applyBorder="1"/>
    <xf numFmtId="165" fontId="1" fillId="0" borderId="12" xfId="0" applyNumberFormat="1" applyFont="1" applyBorder="1"/>
    <xf numFmtId="165" fontId="1" fillId="0" borderId="23" xfId="0" applyNumberFormat="1" applyFont="1" applyBorder="1"/>
    <xf numFmtId="165" fontId="1" fillId="0" borderId="13" xfId="0" applyNumberFormat="1" applyFont="1" applyBorder="1" applyAlignment="1">
      <alignment horizontal="center" vertical="center"/>
    </xf>
    <xf numFmtId="0" fontId="1" fillId="0" borderId="9" xfId="0" applyFont="1" applyBorder="1"/>
    <xf numFmtId="165" fontId="1" fillId="0" borderId="19" xfId="0" applyNumberFormat="1" applyFont="1" applyBorder="1"/>
    <xf numFmtId="165" fontId="1" fillId="0" borderId="25" xfId="0" applyNumberFormat="1" applyFont="1" applyBorder="1"/>
    <xf numFmtId="165" fontId="1" fillId="0" borderId="15" xfId="0" applyNumberFormat="1" applyFont="1" applyBorder="1" applyAlignment="1">
      <alignment horizontal="center" vertical="center"/>
    </xf>
    <xf numFmtId="0" fontId="0" fillId="2" borderId="1" xfId="0" applyFill="1" applyBorder="1"/>
    <xf numFmtId="164" fontId="0" fillId="2" borderId="1" xfId="0" applyNumberFormat="1" applyFill="1" applyBorder="1"/>
    <xf numFmtId="164" fontId="0" fillId="2" borderId="24" xfId="0" applyNumberFormat="1" applyFill="1" applyBorder="1"/>
    <xf numFmtId="164" fontId="0" fillId="2" borderId="26" xfId="0" applyNumberFormat="1" applyFill="1" applyBorder="1"/>
    <xf numFmtId="164" fontId="0" fillId="2" borderId="28" xfId="0" applyNumberFormat="1" applyFill="1" applyBorder="1"/>
    <xf numFmtId="0" fontId="0" fillId="2" borderId="0" xfId="0" applyFill="1"/>
    <xf numFmtId="0" fontId="1" fillId="2" borderId="0" xfId="0" applyFont="1" applyFill="1"/>
    <xf numFmtId="0" fontId="0" fillId="2" borderId="2" xfId="0" applyFill="1" applyBorder="1"/>
    <xf numFmtId="0" fontId="0" fillId="2" borderId="1" xfId="0" applyFill="1" applyBorder="1" applyAlignment="1">
      <alignment horizontal="center"/>
    </xf>
    <xf numFmtId="0" fontId="10" fillId="0" borderId="2" xfId="0" applyFont="1" applyBorder="1" applyAlignment="1">
      <alignment vertical="center" wrapText="1"/>
    </xf>
    <xf numFmtId="0" fontId="9" fillId="0" borderId="2" xfId="0" applyFont="1" applyBorder="1" applyAlignment="1">
      <alignment vertical="center" wrapText="1"/>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xf numFmtId="9" fontId="9" fillId="0" borderId="2" xfId="0" applyNumberFormat="1" applyFont="1" applyBorder="1" applyAlignment="1">
      <alignment horizontal="center" vertical="center" wrapText="1"/>
    </xf>
    <xf numFmtId="6" fontId="9" fillId="0" borderId="2" xfId="0" applyNumberFormat="1" applyFont="1" applyBorder="1" applyAlignment="1">
      <alignment horizontal="center" vertical="center" wrapText="1"/>
    </xf>
    <xf numFmtId="0" fontId="2" fillId="0" borderId="0" xfId="0" applyFont="1"/>
    <xf numFmtId="0" fontId="0" fillId="2" borderId="1" xfId="0" applyFill="1" applyBorder="1" applyAlignment="1">
      <alignment horizontal="center"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0" xfId="0" applyFill="1" applyAlignment="1">
      <alignment horizontal="center" vertical="center"/>
    </xf>
    <xf numFmtId="0" fontId="0" fillId="2" borderId="8" xfId="0" applyFill="1" applyBorder="1"/>
    <xf numFmtId="0" fontId="0" fillId="2" borderId="10" xfId="0" applyFill="1" applyBorder="1"/>
    <xf numFmtId="0" fontId="0" fillId="2" borderId="11" xfId="0" applyFill="1" applyBorder="1"/>
    <xf numFmtId="164" fontId="11" fillId="4" borderId="12" xfId="0" applyNumberFormat="1" applyFont="1" applyFill="1" applyBorder="1"/>
    <xf numFmtId="10" fontId="11" fillId="4" borderId="1" xfId="0" applyNumberFormat="1" applyFont="1" applyFill="1" applyBorder="1"/>
    <xf numFmtId="10" fontId="11" fillId="4" borderId="24" xfId="0" applyNumberFormat="1" applyFont="1" applyFill="1" applyBorder="1"/>
    <xf numFmtId="0" fontId="2" fillId="0" borderId="4" xfId="0" applyFont="1" applyBorder="1"/>
    <xf numFmtId="0" fontId="2" fillId="0" borderId="7" xfId="0" applyFont="1" applyBorder="1"/>
    <xf numFmtId="0" fontId="12" fillId="0" borderId="0" xfId="0" applyFont="1" applyAlignment="1">
      <alignment vertical="center" wrapText="1"/>
    </xf>
    <xf numFmtId="0" fontId="2" fillId="0" borderId="0" xfId="0" applyFont="1" applyAlignment="1">
      <alignment vertical="center" wrapText="1"/>
    </xf>
    <xf numFmtId="0" fontId="0" fillId="2" borderId="16" xfId="0" applyFill="1" applyBorder="1" applyAlignment="1">
      <alignment wrapText="1"/>
    </xf>
    <xf numFmtId="0" fontId="0" fillId="2" borderId="18" xfId="0" applyFill="1" applyBorder="1" applyAlignment="1">
      <alignment wrapText="1"/>
    </xf>
    <xf numFmtId="0" fontId="0" fillId="0" borderId="4" xfId="0"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0" xfId="0"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1" fillId="0" borderId="5" xfId="0" applyFont="1" applyBorder="1" applyAlignment="1">
      <alignment horizontal="center" vertic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0" xfId="0" applyFont="1" applyAlignment="1">
      <alignment horizontal="center" wrapText="1"/>
    </xf>
    <xf numFmtId="0" fontId="1" fillId="0" borderId="8" xfId="0" applyFont="1" applyBorder="1" applyAlignment="1">
      <alignment horizont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left" vertical="center" wrapText="1"/>
    </xf>
    <xf numFmtId="0" fontId="3" fillId="0" borderId="0" xfId="0" applyFont="1" applyAlignment="1">
      <alignment wrapText="1"/>
    </xf>
    <xf numFmtId="0" fontId="3" fillId="0" borderId="8" xfId="0" applyFont="1" applyBorder="1" applyAlignment="1">
      <alignment wrapText="1"/>
    </xf>
    <xf numFmtId="0" fontId="3" fillId="0" borderId="9" xfId="0" applyFont="1" applyBorder="1" applyAlignment="1">
      <alignment horizontal="left" vertical="center" wrapText="1"/>
    </xf>
    <xf numFmtId="0" fontId="3" fillId="0" borderId="10" xfId="0" applyFont="1" applyBorder="1" applyAlignment="1">
      <alignment wrapText="1"/>
    </xf>
    <xf numFmtId="0" fontId="3" fillId="0" borderId="11" xfId="0" applyFont="1" applyBorder="1" applyAlignment="1">
      <alignment wrapText="1"/>
    </xf>
    <xf numFmtId="0" fontId="5" fillId="0" borderId="4" xfId="0" applyFont="1" applyBorder="1" applyAlignment="1">
      <alignment horizontal="left" vertical="center" wrapText="1"/>
    </xf>
    <xf numFmtId="0" fontId="5" fillId="0" borderId="5" xfId="0" applyFont="1" applyBorder="1" applyAlignment="1">
      <alignment wrapText="1"/>
    </xf>
    <xf numFmtId="0" fontId="5" fillId="0" borderId="6" xfId="0" applyFont="1" applyBorder="1" applyAlignment="1">
      <alignment wrapText="1"/>
    </xf>
    <xf numFmtId="0" fontId="0" fillId="0" borderId="4" xfId="0" applyBorder="1" applyAlignment="1">
      <alignment horizontal="left" vertical="center" wrapText="1"/>
    </xf>
    <xf numFmtId="0" fontId="0" fillId="0" borderId="5" xfId="0" applyBorder="1" applyAlignment="1">
      <alignment wrapText="1"/>
    </xf>
    <xf numFmtId="0" fontId="0" fillId="0" borderId="6" xfId="0" applyBorder="1" applyAlignment="1">
      <alignment wrapText="1"/>
    </xf>
    <xf numFmtId="0" fontId="6" fillId="0" borderId="0" xfId="0" applyFont="1" applyAlignment="1">
      <alignment vertical="center"/>
    </xf>
    <xf numFmtId="0" fontId="0" fillId="0" borderId="0" xfId="0" applyAlignment="1">
      <alignment vertical="center"/>
    </xf>
    <xf numFmtId="0" fontId="0" fillId="3" borderId="16" xfId="0" applyFill="1" applyBorder="1" applyAlignment="1">
      <alignment vertical="center" wrapText="1"/>
    </xf>
    <xf numFmtId="0" fontId="0" fillId="3" borderId="18" xfId="0" applyFill="1" applyBorder="1" applyAlignment="1">
      <alignment vertical="center" wrapText="1"/>
    </xf>
    <xf numFmtId="0" fontId="1" fillId="0" borderId="0" xfId="0" applyFont="1" applyAlignment="1">
      <alignment vertical="center"/>
    </xf>
    <xf numFmtId="0" fontId="0" fillId="3" borderId="2" xfId="0" applyFill="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Estimated</a:t>
            </a:r>
            <a:r>
              <a:rPr lang="en-GB" baseline="0">
                <a:solidFill>
                  <a:schemeClr val="tx1"/>
                </a:solidFill>
              </a:rPr>
              <a:t> ROI Including Multipliers</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OH'!$C$48:$J$48</c:f>
              <c:numCache>
                <c:formatCode>0.0%</c:formatCode>
                <c:ptCount val="8"/>
                <c:pt idx="0">
                  <c:v>-24.000777801976163</c:v>
                </c:pt>
                <c:pt idx="1">
                  <c:v>0.48394953574411365</c:v>
                </c:pt>
                <c:pt idx="2">
                  <c:v>0.76249560292995788</c:v>
                </c:pt>
                <c:pt idx="3">
                  <c:v>0.76249560292995788</c:v>
                </c:pt>
                <c:pt idx="4">
                  <c:v>0.52900243709553507</c:v>
                </c:pt>
                <c:pt idx="5">
                  <c:v>0.52900243709553507</c:v>
                </c:pt>
                <c:pt idx="6">
                  <c:v>0.52900243709553507</c:v>
                </c:pt>
                <c:pt idx="7">
                  <c:v>0.52900243709553507</c:v>
                </c:pt>
              </c:numCache>
            </c:numRef>
          </c:val>
          <c:extLst>
            <c:ext xmlns:c16="http://schemas.microsoft.com/office/drawing/2014/chart" uri="{C3380CC4-5D6E-409C-BE32-E72D297353CC}">
              <c16:uniqueId val="{00000000-AF44-4256-A897-B76EAB0BB4F2}"/>
            </c:ext>
          </c:extLst>
        </c:ser>
        <c:dLbls>
          <c:showLegendKey val="0"/>
          <c:showVal val="0"/>
          <c:showCatName val="0"/>
          <c:showSerName val="0"/>
          <c:showPercent val="0"/>
          <c:showBubbleSize val="0"/>
        </c:dLbls>
        <c:gapWidth val="219"/>
        <c:overlap val="-27"/>
        <c:axId val="184072479"/>
        <c:axId val="184070079"/>
      </c:barChart>
      <c:catAx>
        <c:axId val="184072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0079"/>
        <c:crosses val="autoZero"/>
        <c:auto val="1"/>
        <c:lblAlgn val="ctr"/>
        <c:lblOffset val="100"/>
        <c:noMultiLvlLbl val="0"/>
      </c:catAx>
      <c:valAx>
        <c:axId val="1840700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24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Net Margin before</a:t>
            </a:r>
            <a:r>
              <a:rPr lang="en-GB" baseline="0">
                <a:solidFill>
                  <a:schemeClr val="tx1"/>
                </a:solidFill>
              </a:rPr>
              <a:t> Tax</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OH'!$C$24:$J$24</c:f>
              <c:numCache>
                <c:formatCode>0.0%</c:formatCode>
                <c:ptCount val="8"/>
                <c:pt idx="0">
                  <c:v>-0.67062667062667081</c:v>
                </c:pt>
                <c:pt idx="1">
                  <c:v>0.22683310841205589</c:v>
                </c:pt>
                <c:pt idx="2">
                  <c:v>0.50108853410740206</c:v>
                </c:pt>
                <c:pt idx="3">
                  <c:v>0.50108853410740206</c:v>
                </c:pt>
                <c:pt idx="4">
                  <c:v>0.26001004592422494</c:v>
                </c:pt>
                <c:pt idx="5">
                  <c:v>0.26001004592422494</c:v>
                </c:pt>
                <c:pt idx="6">
                  <c:v>0.26001004592422494</c:v>
                </c:pt>
                <c:pt idx="7">
                  <c:v>0.26001004592422494</c:v>
                </c:pt>
              </c:numCache>
            </c:numRef>
          </c:val>
          <c:extLst>
            <c:ext xmlns:c16="http://schemas.microsoft.com/office/drawing/2014/chart" uri="{C3380CC4-5D6E-409C-BE32-E72D297353CC}">
              <c16:uniqueId val="{00000000-92E2-4F4E-8A32-A5F39E1723E4}"/>
            </c:ext>
          </c:extLst>
        </c:ser>
        <c:dLbls>
          <c:showLegendKey val="0"/>
          <c:showVal val="0"/>
          <c:showCatName val="0"/>
          <c:showSerName val="0"/>
          <c:showPercent val="0"/>
          <c:showBubbleSize val="0"/>
        </c:dLbls>
        <c:gapWidth val="219"/>
        <c:overlap val="-27"/>
        <c:axId val="184068639"/>
        <c:axId val="184069119"/>
      </c:barChart>
      <c:catAx>
        <c:axId val="184068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119"/>
        <c:crosses val="autoZero"/>
        <c:auto val="1"/>
        <c:lblAlgn val="ctr"/>
        <c:lblOffset val="100"/>
        <c:noMultiLvlLbl val="0"/>
      </c:catAx>
      <c:valAx>
        <c:axId val="1840691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86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Annual ROI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OH'!$C$23:$J$23</c:f>
              <c:numCache>
                <c:formatCode>0.0%</c:formatCode>
                <c:ptCount val="8"/>
                <c:pt idx="0">
                  <c:v>-0.40142222222222229</c:v>
                </c:pt>
                <c:pt idx="1">
                  <c:v>0.29338181818181841</c:v>
                </c:pt>
                <c:pt idx="2">
                  <c:v>1.0043636363636363</c:v>
                </c:pt>
                <c:pt idx="3">
                  <c:v>1.0043636363636363</c:v>
                </c:pt>
                <c:pt idx="4">
                  <c:v>0.35136969696969683</c:v>
                </c:pt>
                <c:pt idx="5">
                  <c:v>0.35136969696969683</c:v>
                </c:pt>
                <c:pt idx="6">
                  <c:v>0.35136969696969683</c:v>
                </c:pt>
                <c:pt idx="7">
                  <c:v>0.35136969696969683</c:v>
                </c:pt>
              </c:numCache>
            </c:numRef>
          </c:val>
          <c:extLst>
            <c:ext xmlns:c16="http://schemas.microsoft.com/office/drawing/2014/chart" uri="{C3380CC4-5D6E-409C-BE32-E72D297353CC}">
              <c16:uniqueId val="{00000000-EC66-4621-9416-518610B8210C}"/>
            </c:ext>
          </c:extLst>
        </c:ser>
        <c:dLbls>
          <c:showLegendKey val="0"/>
          <c:showVal val="0"/>
          <c:showCatName val="0"/>
          <c:showSerName val="0"/>
          <c:showPercent val="0"/>
          <c:showBubbleSize val="0"/>
        </c:dLbls>
        <c:gapWidth val="219"/>
        <c:overlap val="-27"/>
        <c:axId val="184069599"/>
        <c:axId val="184065759"/>
      </c:barChart>
      <c:catAx>
        <c:axId val="18406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5759"/>
        <c:crosses val="autoZero"/>
        <c:auto val="1"/>
        <c:lblAlgn val="ctr"/>
        <c:lblOffset val="100"/>
        <c:noMultiLvlLbl val="0"/>
      </c:catAx>
      <c:valAx>
        <c:axId val="18406575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5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Estimated</a:t>
            </a:r>
            <a:r>
              <a:rPr lang="en-GB" baseline="0">
                <a:solidFill>
                  <a:schemeClr val="tx1"/>
                </a:solidFill>
              </a:rPr>
              <a:t> ROI Including Multipliers Exc OH</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OH'!$C$45:$J$45</c:f>
              <c:numCache>
                <c:formatCode>0.0%</c:formatCode>
                <c:ptCount val="8"/>
                <c:pt idx="0">
                  <c:v>-4.8776851581254101</c:v>
                </c:pt>
                <c:pt idx="1">
                  <c:v>0.57468969530293446</c:v>
                </c:pt>
                <c:pt idx="2">
                  <c:v>0.79386302181308521</c:v>
                </c:pt>
                <c:pt idx="3">
                  <c:v>0.79386302181308521</c:v>
                </c:pt>
                <c:pt idx="4">
                  <c:v>0.60862872836710946</c:v>
                </c:pt>
                <c:pt idx="5">
                  <c:v>0.60862872836710946</c:v>
                </c:pt>
                <c:pt idx="6">
                  <c:v>0.60862872836710946</c:v>
                </c:pt>
                <c:pt idx="7">
                  <c:v>0.60862872836710946</c:v>
                </c:pt>
              </c:numCache>
            </c:numRef>
          </c:val>
          <c:extLst>
            <c:ext xmlns:c16="http://schemas.microsoft.com/office/drawing/2014/chart" uri="{C3380CC4-5D6E-409C-BE32-E72D297353CC}">
              <c16:uniqueId val="{00000001-69B2-4E6A-BD4C-F919EF858506}"/>
            </c:ext>
          </c:extLst>
        </c:ser>
        <c:dLbls>
          <c:showLegendKey val="0"/>
          <c:showVal val="0"/>
          <c:showCatName val="0"/>
          <c:showSerName val="0"/>
          <c:showPercent val="0"/>
          <c:showBubbleSize val="0"/>
        </c:dLbls>
        <c:gapWidth val="219"/>
        <c:overlap val="-27"/>
        <c:axId val="184072479"/>
        <c:axId val="184070079"/>
      </c:barChart>
      <c:catAx>
        <c:axId val="184072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0079"/>
        <c:crosses val="autoZero"/>
        <c:auto val="1"/>
        <c:lblAlgn val="ctr"/>
        <c:lblOffset val="100"/>
        <c:noMultiLvlLbl val="0"/>
      </c:catAx>
      <c:valAx>
        <c:axId val="1840700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24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ROI on Income Exc</a:t>
            </a:r>
            <a:r>
              <a:rPr lang="en-GB" baseline="0">
                <a:solidFill>
                  <a:schemeClr val="tx1"/>
                </a:solidFill>
              </a:rPr>
              <a:t> Overheads</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OH'!$C$21:$J$21</c:f>
              <c:numCache>
                <c:formatCode>0.0%</c:formatCode>
                <c:ptCount val="8"/>
                <c:pt idx="0">
                  <c:v>-0.53140778140778155</c:v>
                </c:pt>
                <c:pt idx="1">
                  <c:v>0.29712100764732358</c:v>
                </c:pt>
                <c:pt idx="2">
                  <c:v>0.54644412191582004</c:v>
                </c:pt>
                <c:pt idx="3">
                  <c:v>0.54644412191582004</c:v>
                </c:pt>
                <c:pt idx="4">
                  <c:v>0.32728185993111358</c:v>
                </c:pt>
                <c:pt idx="5">
                  <c:v>0.32728185993111358</c:v>
                </c:pt>
                <c:pt idx="6">
                  <c:v>0.32728185993111358</c:v>
                </c:pt>
                <c:pt idx="7">
                  <c:v>0.32728185993111358</c:v>
                </c:pt>
              </c:numCache>
            </c:numRef>
          </c:val>
          <c:extLst>
            <c:ext xmlns:c16="http://schemas.microsoft.com/office/drawing/2014/chart" uri="{C3380CC4-5D6E-409C-BE32-E72D297353CC}">
              <c16:uniqueId val="{00000000-2A75-4B21-8F5D-DC1495F45377}"/>
            </c:ext>
          </c:extLst>
        </c:ser>
        <c:dLbls>
          <c:showLegendKey val="0"/>
          <c:showVal val="0"/>
          <c:showCatName val="0"/>
          <c:showSerName val="0"/>
          <c:showPercent val="0"/>
          <c:showBubbleSize val="0"/>
        </c:dLbls>
        <c:gapWidth val="219"/>
        <c:overlap val="-27"/>
        <c:axId val="184068639"/>
        <c:axId val="184069119"/>
      </c:barChart>
      <c:catAx>
        <c:axId val="184068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119"/>
        <c:crosses val="autoZero"/>
        <c:auto val="1"/>
        <c:lblAlgn val="ctr"/>
        <c:lblOffset val="100"/>
        <c:noMultiLvlLbl val="0"/>
      </c:catAx>
      <c:valAx>
        <c:axId val="1840691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86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ROI on Costs Exc Overheads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OH'!$C$20:$J$20</c:f>
              <c:numCache>
                <c:formatCode>0.0%</c:formatCode>
                <c:ptCount val="8"/>
                <c:pt idx="0">
                  <c:v>-0.34700606060606065</c:v>
                </c:pt>
                <c:pt idx="1">
                  <c:v>0.42272000000000021</c:v>
                </c:pt>
                <c:pt idx="2">
                  <c:v>1.2048000000000001</c:v>
                </c:pt>
                <c:pt idx="3">
                  <c:v>1.2048000000000001</c:v>
                </c:pt>
                <c:pt idx="4">
                  <c:v>0.48650666666666653</c:v>
                </c:pt>
                <c:pt idx="5">
                  <c:v>0.48650666666666653</c:v>
                </c:pt>
                <c:pt idx="6">
                  <c:v>0.48650666666666653</c:v>
                </c:pt>
                <c:pt idx="7">
                  <c:v>0.48650666666666653</c:v>
                </c:pt>
              </c:numCache>
            </c:numRef>
          </c:val>
          <c:extLst>
            <c:ext xmlns:c16="http://schemas.microsoft.com/office/drawing/2014/chart" uri="{C3380CC4-5D6E-409C-BE32-E72D297353CC}">
              <c16:uniqueId val="{00000000-4E7C-401F-B1C8-17C178943375}"/>
            </c:ext>
          </c:extLst>
        </c:ser>
        <c:dLbls>
          <c:showLegendKey val="0"/>
          <c:showVal val="0"/>
          <c:showCatName val="0"/>
          <c:showSerName val="0"/>
          <c:showPercent val="0"/>
          <c:showBubbleSize val="0"/>
        </c:dLbls>
        <c:gapWidth val="219"/>
        <c:overlap val="-27"/>
        <c:axId val="184069599"/>
        <c:axId val="184065759"/>
      </c:barChart>
      <c:catAx>
        <c:axId val="18406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5759"/>
        <c:crosses val="autoZero"/>
        <c:auto val="1"/>
        <c:lblAlgn val="ctr"/>
        <c:lblOffset val="100"/>
        <c:noMultiLvlLbl val="0"/>
      </c:catAx>
      <c:valAx>
        <c:axId val="18406575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5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7</xdr:col>
      <xdr:colOff>76200</xdr:colOff>
      <xdr:row>48</xdr:row>
      <xdr:rowOff>152401</xdr:rowOff>
    </xdr:from>
    <xdr:to>
      <xdr:col>11</xdr:col>
      <xdr:colOff>9525</xdr:colOff>
      <xdr:row>66</xdr:row>
      <xdr:rowOff>38101</xdr:rowOff>
    </xdr:to>
    <xdr:graphicFrame macro="">
      <xdr:nvGraphicFramePr>
        <xdr:cNvPr id="3" name="Chart 2">
          <a:extLst>
            <a:ext uri="{FF2B5EF4-FFF2-40B4-BE49-F238E27FC236}">
              <a16:creationId xmlns:a16="http://schemas.microsoft.com/office/drawing/2014/main" id="{677D1211-CFCE-214C-DE10-F38311F1F0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704849</xdr:colOff>
      <xdr:row>48</xdr:row>
      <xdr:rowOff>152400</xdr:rowOff>
    </xdr:from>
    <xdr:to>
      <xdr:col>6</xdr:col>
      <xdr:colOff>352425</xdr:colOff>
      <xdr:row>66</xdr:row>
      <xdr:rowOff>19050</xdr:rowOff>
    </xdr:to>
    <xdr:graphicFrame macro="">
      <xdr:nvGraphicFramePr>
        <xdr:cNvPr id="4" name="Chart 3">
          <a:extLst>
            <a:ext uri="{FF2B5EF4-FFF2-40B4-BE49-F238E27FC236}">
              <a16:creationId xmlns:a16="http://schemas.microsoft.com/office/drawing/2014/main" id="{46B769C4-BA88-7442-A2D4-8663701F1B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857249</xdr:colOff>
      <xdr:row>48</xdr:row>
      <xdr:rowOff>161925</xdr:rowOff>
    </xdr:from>
    <xdr:to>
      <xdr:col>2</xdr:col>
      <xdr:colOff>38099</xdr:colOff>
      <xdr:row>66</xdr:row>
      <xdr:rowOff>9525</xdr:rowOff>
    </xdr:to>
    <xdr:graphicFrame macro="">
      <xdr:nvGraphicFramePr>
        <xdr:cNvPr id="5" name="Chart 4">
          <a:extLst>
            <a:ext uri="{FF2B5EF4-FFF2-40B4-BE49-F238E27FC236}">
              <a16:creationId xmlns:a16="http://schemas.microsoft.com/office/drawing/2014/main" id="{3BC06E9F-4DEC-C6BD-16AD-476E14179D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517525</xdr:colOff>
      <xdr:row>0</xdr:row>
      <xdr:rowOff>25400</xdr:rowOff>
    </xdr:from>
    <xdr:to>
      <xdr:col>10</xdr:col>
      <xdr:colOff>1356069</xdr:colOff>
      <xdr:row>2</xdr:row>
      <xdr:rowOff>73025</xdr:rowOff>
    </xdr:to>
    <xdr:pic>
      <xdr:nvPicPr>
        <xdr:cNvPr id="2" name="Picture 1">
          <a:extLst>
            <a:ext uri="{FF2B5EF4-FFF2-40B4-BE49-F238E27FC236}">
              <a16:creationId xmlns:a16="http://schemas.microsoft.com/office/drawing/2014/main" id="{B397028C-9943-42FA-FC68-FD8C9A0A46B1}"/>
            </a:ext>
          </a:extLst>
        </xdr:cNvPr>
        <xdr:cNvPicPr>
          <a:picLocks noChangeAspect="1"/>
        </xdr:cNvPicPr>
      </xdr:nvPicPr>
      <xdr:blipFill>
        <a:blip xmlns:r="http://schemas.openxmlformats.org/officeDocument/2006/relationships" r:embed="rId4"/>
        <a:stretch>
          <a:fillRect/>
        </a:stretch>
      </xdr:blipFill>
      <xdr:spPr>
        <a:xfrm>
          <a:off x="12220575" y="25400"/>
          <a:ext cx="1860894"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45</xdr:row>
      <xdr:rowOff>152401</xdr:rowOff>
    </xdr:from>
    <xdr:to>
      <xdr:col>11</xdr:col>
      <xdr:colOff>9525</xdr:colOff>
      <xdr:row>63</xdr:row>
      <xdr:rowOff>38101</xdr:rowOff>
    </xdr:to>
    <xdr:graphicFrame macro="">
      <xdr:nvGraphicFramePr>
        <xdr:cNvPr id="2" name="Chart 1">
          <a:extLst>
            <a:ext uri="{FF2B5EF4-FFF2-40B4-BE49-F238E27FC236}">
              <a16:creationId xmlns:a16="http://schemas.microsoft.com/office/drawing/2014/main" id="{4714F76E-DF4A-4C0D-8A0D-764198219C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704849</xdr:colOff>
      <xdr:row>45</xdr:row>
      <xdr:rowOff>152400</xdr:rowOff>
    </xdr:from>
    <xdr:to>
      <xdr:col>6</xdr:col>
      <xdr:colOff>352425</xdr:colOff>
      <xdr:row>63</xdr:row>
      <xdr:rowOff>19050</xdr:rowOff>
    </xdr:to>
    <xdr:graphicFrame macro="">
      <xdr:nvGraphicFramePr>
        <xdr:cNvPr id="3" name="Chart 2">
          <a:extLst>
            <a:ext uri="{FF2B5EF4-FFF2-40B4-BE49-F238E27FC236}">
              <a16:creationId xmlns:a16="http://schemas.microsoft.com/office/drawing/2014/main" id="{D53A8D2B-23D5-4E28-BFBD-8B6E43840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857249</xdr:colOff>
      <xdr:row>45</xdr:row>
      <xdr:rowOff>161925</xdr:rowOff>
    </xdr:from>
    <xdr:to>
      <xdr:col>2</xdr:col>
      <xdr:colOff>38099</xdr:colOff>
      <xdr:row>63</xdr:row>
      <xdr:rowOff>9525</xdr:rowOff>
    </xdr:to>
    <xdr:graphicFrame macro="">
      <xdr:nvGraphicFramePr>
        <xdr:cNvPr id="4" name="Chart 3">
          <a:extLst>
            <a:ext uri="{FF2B5EF4-FFF2-40B4-BE49-F238E27FC236}">
              <a16:creationId xmlns:a16="http://schemas.microsoft.com/office/drawing/2014/main" id="{0043B713-0E30-4B13-A1A0-AE1780110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1009650</xdr:colOff>
      <xdr:row>2</xdr:row>
      <xdr:rowOff>97298</xdr:rowOff>
    </xdr:to>
    <xdr:pic>
      <xdr:nvPicPr>
        <xdr:cNvPr id="5" name="Picture 4">
          <a:extLst>
            <a:ext uri="{FF2B5EF4-FFF2-40B4-BE49-F238E27FC236}">
              <a16:creationId xmlns:a16="http://schemas.microsoft.com/office/drawing/2014/main" id="{D54C1345-F1D8-47E2-AD2C-7249F979CC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009650" cy="5925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9"/>
  <sheetViews>
    <sheetView tabSelected="1" workbookViewId="0">
      <pane ySplit="7" topLeftCell="A8" activePane="bottomLeft" state="frozen"/>
      <selection pane="bottomLeft" activeCell="C19" sqref="C19"/>
    </sheetView>
  </sheetViews>
  <sheetFormatPr defaultColWidth="15.28515625" defaultRowHeight="15" x14ac:dyDescent="0.25"/>
  <cols>
    <col min="2" max="2" width="52.85546875" customWidth="1"/>
    <col min="11" max="11" width="20.5703125" customWidth="1"/>
  </cols>
  <sheetData>
    <row r="1" spans="1:14" ht="22.5" customHeight="1" x14ac:dyDescent="0.3">
      <c r="B1" s="38" t="s">
        <v>0</v>
      </c>
      <c r="C1" s="39"/>
    </row>
    <row r="2" spans="1:14" ht="30" customHeight="1" x14ac:dyDescent="0.3">
      <c r="B2" s="38"/>
      <c r="C2" s="39"/>
    </row>
    <row r="3" spans="1:14" ht="22.5" customHeight="1" x14ac:dyDescent="0.25">
      <c r="B3" s="117" t="s">
        <v>115</v>
      </c>
      <c r="C3" s="118"/>
      <c r="D3" s="118"/>
      <c r="E3" s="118"/>
      <c r="F3" s="118"/>
      <c r="G3" s="118"/>
      <c r="H3" s="118"/>
      <c r="I3" s="118"/>
      <c r="J3" s="118"/>
      <c r="K3" s="118"/>
    </row>
    <row r="4" spans="1:14" ht="22.5" customHeight="1" thickBot="1" x14ac:dyDescent="0.3">
      <c r="B4" s="118"/>
      <c r="C4" s="118"/>
      <c r="D4" s="118"/>
      <c r="E4" s="118"/>
      <c r="F4" s="118"/>
      <c r="G4" s="118"/>
      <c r="H4" s="118"/>
      <c r="I4" s="118"/>
      <c r="J4" s="118"/>
      <c r="K4" s="118"/>
    </row>
    <row r="5" spans="1:14" ht="39.75" customHeight="1" thickBot="1" x14ac:dyDescent="0.3">
      <c r="B5" s="149" t="s">
        <v>1</v>
      </c>
      <c r="C5" s="150" t="s">
        <v>2</v>
      </c>
      <c r="D5" s="151" t="s">
        <v>117</v>
      </c>
      <c r="E5" s="152"/>
      <c r="F5" s="150" t="s">
        <v>3</v>
      </c>
      <c r="G5" s="151" t="s">
        <v>118</v>
      </c>
      <c r="H5" s="152"/>
      <c r="I5" s="150"/>
      <c r="J5" s="153" t="s">
        <v>4</v>
      </c>
      <c r="K5" s="154" t="s">
        <v>119</v>
      </c>
    </row>
    <row r="6" spans="1:14" x14ac:dyDescent="0.25">
      <c r="B6" s="39"/>
    </row>
    <row r="7" spans="1:14" ht="15.75" thickBot="1" x14ac:dyDescent="0.3">
      <c r="B7" s="30" t="s">
        <v>5</v>
      </c>
      <c r="C7" s="40" t="s">
        <v>6</v>
      </c>
      <c r="D7" s="40" t="s">
        <v>7</v>
      </c>
      <c r="E7" s="40" t="s">
        <v>8</v>
      </c>
      <c r="F7" s="40" t="s">
        <v>9</v>
      </c>
      <c r="G7" s="40" t="s">
        <v>10</v>
      </c>
      <c r="H7" s="40" t="s">
        <v>11</v>
      </c>
      <c r="I7" s="40" t="s">
        <v>12</v>
      </c>
      <c r="J7" s="40" t="s">
        <v>13</v>
      </c>
      <c r="K7" s="40" t="s">
        <v>14</v>
      </c>
    </row>
    <row r="8" spans="1:14" ht="18.75" x14ac:dyDescent="0.3">
      <c r="A8" s="46">
        <v>1</v>
      </c>
      <c r="B8" s="17" t="s">
        <v>15</v>
      </c>
      <c r="C8" s="42">
        <v>100000</v>
      </c>
      <c r="D8" s="42">
        <v>100000</v>
      </c>
      <c r="E8" s="42">
        <v>100000</v>
      </c>
      <c r="F8" s="42">
        <v>100000</v>
      </c>
      <c r="G8" s="42">
        <v>100000</v>
      </c>
      <c r="H8" s="42">
        <v>100000</v>
      </c>
      <c r="I8" s="42">
        <v>100000</v>
      </c>
      <c r="J8" s="42">
        <v>100000</v>
      </c>
      <c r="K8" s="59" cm="1">
        <f t="array" ref="K8">AVERAGE(IF(ISNUMBER(C8:J8), C8:J8))</f>
        <v>100000</v>
      </c>
      <c r="N8" s="38"/>
    </row>
    <row r="9" spans="1:14" x14ac:dyDescent="0.25">
      <c r="A9" s="47">
        <v>2</v>
      </c>
      <c r="B9" s="18" t="s">
        <v>105</v>
      </c>
      <c r="C9" s="6">
        <v>0.25</v>
      </c>
      <c r="D9" s="6">
        <v>0.25</v>
      </c>
      <c r="E9" s="6">
        <v>0.25</v>
      </c>
      <c r="F9" s="6">
        <v>0.25</v>
      </c>
      <c r="G9" s="6">
        <v>0.25</v>
      </c>
      <c r="H9" s="6">
        <v>0.25</v>
      </c>
      <c r="I9" s="6">
        <v>0.25</v>
      </c>
      <c r="J9" s="6">
        <v>0.25</v>
      </c>
      <c r="K9" s="60" cm="1">
        <f t="array" ref="K9">AVERAGE(IF(ISNUMBER(C9:J9), C9:J9))</f>
        <v>0.25</v>
      </c>
      <c r="N9" s="39"/>
    </row>
    <row r="10" spans="1:14" x14ac:dyDescent="0.25">
      <c r="A10" s="47">
        <v>3</v>
      </c>
      <c r="B10" s="18" t="s">
        <v>16</v>
      </c>
      <c r="C10" s="8">
        <f>IFERROR(C9/C11,0)</f>
        <v>0.01</v>
      </c>
      <c r="D10" s="8">
        <f t="shared" ref="D10:J10" si="0">IFERROR(D9/D11,0)</f>
        <v>0.01</v>
      </c>
      <c r="E10" s="8">
        <f t="shared" si="0"/>
        <v>0.01</v>
      </c>
      <c r="F10" s="8">
        <f t="shared" si="0"/>
        <v>0.01</v>
      </c>
      <c r="G10" s="8">
        <f t="shared" si="0"/>
        <v>0.01</v>
      </c>
      <c r="H10" s="8">
        <f t="shared" si="0"/>
        <v>0.01</v>
      </c>
      <c r="I10" s="8">
        <f t="shared" si="0"/>
        <v>0.01</v>
      </c>
      <c r="J10" s="50">
        <f t="shared" si="0"/>
        <v>0.01</v>
      </c>
      <c r="K10" s="60" cm="1">
        <f t="array" ref="K10">AVERAGE(IF(ISNUMBER(C10:J10), C10:J10))</f>
        <v>0.01</v>
      </c>
    </row>
    <row r="11" spans="1:14" x14ac:dyDescent="0.25">
      <c r="A11" s="47">
        <v>4</v>
      </c>
      <c r="B11" s="18" t="s">
        <v>106</v>
      </c>
      <c r="C11" s="5">
        <v>25</v>
      </c>
      <c r="D11" s="5">
        <v>25</v>
      </c>
      <c r="E11" s="5">
        <v>25</v>
      </c>
      <c r="F11" s="5">
        <v>25</v>
      </c>
      <c r="G11" s="5">
        <v>25</v>
      </c>
      <c r="H11" s="5">
        <v>25</v>
      </c>
      <c r="I11" s="5">
        <v>25</v>
      </c>
      <c r="J11" s="51">
        <v>25</v>
      </c>
      <c r="K11" s="63">
        <f>SUM(C11:J11)</f>
        <v>200</v>
      </c>
    </row>
    <row r="12" spans="1:14" x14ac:dyDescent="0.25">
      <c r="A12" s="47">
        <v>5</v>
      </c>
      <c r="B12" s="18" t="s">
        <v>107</v>
      </c>
      <c r="C12" s="6">
        <v>0.7</v>
      </c>
      <c r="D12" s="6">
        <v>0.7</v>
      </c>
      <c r="E12" s="6">
        <v>0.7</v>
      </c>
      <c r="F12" s="6">
        <v>0.7</v>
      </c>
      <c r="G12" s="6">
        <v>0.7</v>
      </c>
      <c r="H12" s="6">
        <v>0.7</v>
      </c>
      <c r="I12" s="6">
        <v>0.7</v>
      </c>
      <c r="J12" s="6">
        <v>0.7</v>
      </c>
      <c r="K12" s="60" cm="1">
        <f t="array" ref="K12">AVERAGE(IF(ISNUMBER(C12:J12), C12:J12))</f>
        <v>0.70000000000000007</v>
      </c>
    </row>
    <row r="13" spans="1:14" x14ac:dyDescent="0.25">
      <c r="A13" s="47">
        <v>6</v>
      </c>
      <c r="B13" s="18" t="s">
        <v>17</v>
      </c>
      <c r="C13" s="5">
        <v>4</v>
      </c>
      <c r="D13" s="5">
        <v>4</v>
      </c>
      <c r="E13" s="5">
        <v>4</v>
      </c>
      <c r="F13" s="5">
        <v>4</v>
      </c>
      <c r="G13" s="5">
        <v>4</v>
      </c>
      <c r="H13" s="5">
        <v>4</v>
      </c>
      <c r="I13" s="5">
        <v>4</v>
      </c>
      <c r="J13" s="51">
        <v>4</v>
      </c>
      <c r="K13" s="61" cm="1">
        <f t="array" ref="K13">AVERAGE(IF(ISNUMBER(C13:J13), C13:J13))</f>
        <v>4</v>
      </c>
    </row>
    <row r="14" spans="1:14" x14ac:dyDescent="0.25">
      <c r="A14" s="47">
        <v>7</v>
      </c>
      <c r="B14" s="18" t="s">
        <v>18</v>
      </c>
      <c r="C14" s="5">
        <v>4</v>
      </c>
      <c r="D14" s="5">
        <v>4</v>
      </c>
      <c r="E14" s="5">
        <v>4</v>
      </c>
      <c r="F14" s="5">
        <v>4</v>
      </c>
      <c r="G14" s="5">
        <v>4</v>
      </c>
      <c r="H14" s="5">
        <v>4</v>
      </c>
      <c r="I14" s="5">
        <v>4</v>
      </c>
      <c r="J14" s="51">
        <v>4</v>
      </c>
      <c r="K14" s="61" cm="1">
        <f t="array" ref="K14">AVERAGE(IF(ISNUMBER(C14:J14), C14:J14))</f>
        <v>4</v>
      </c>
    </row>
    <row r="15" spans="1:14" x14ac:dyDescent="0.25">
      <c r="A15" s="47">
        <v>8</v>
      </c>
      <c r="B15" s="18" t="s">
        <v>108</v>
      </c>
      <c r="C15" s="7">
        <v>10000</v>
      </c>
      <c r="D15" s="7">
        <v>10000</v>
      </c>
      <c r="E15" s="7">
        <v>10000</v>
      </c>
      <c r="F15" s="7">
        <v>10000</v>
      </c>
      <c r="G15" s="7">
        <v>10000</v>
      </c>
      <c r="H15" s="7">
        <v>10000</v>
      </c>
      <c r="I15" s="7">
        <v>10000</v>
      </c>
      <c r="J15" s="7">
        <v>10000</v>
      </c>
      <c r="K15" s="62" cm="1">
        <f t="array" ref="K15">AVERAGE(IF(ISNUMBER(C15:J15), C15:J15))</f>
        <v>10000</v>
      </c>
    </row>
    <row r="16" spans="1:14" x14ac:dyDescent="0.25">
      <c r="A16" s="47">
        <v>9</v>
      </c>
      <c r="B16" s="18" t="s">
        <v>19</v>
      </c>
      <c r="C16" s="7">
        <v>0</v>
      </c>
      <c r="D16" s="7">
        <v>0</v>
      </c>
      <c r="E16" s="7">
        <v>0</v>
      </c>
      <c r="F16" s="7">
        <v>0</v>
      </c>
      <c r="G16" s="7">
        <v>0</v>
      </c>
      <c r="H16" s="7">
        <v>0</v>
      </c>
      <c r="I16" s="7">
        <v>0</v>
      </c>
      <c r="J16" s="7">
        <v>0</v>
      </c>
      <c r="K16" s="62" cm="1">
        <f t="array" ref="K16">AVERAGE(IF(ISNUMBER(C16:J16), C16:J16))</f>
        <v>0</v>
      </c>
    </row>
    <row r="17" spans="1:13" x14ac:dyDescent="0.25">
      <c r="A17" s="47">
        <v>10</v>
      </c>
      <c r="B17" s="18" t="s">
        <v>20</v>
      </c>
      <c r="C17" s="7">
        <v>25000</v>
      </c>
      <c r="D17" s="7">
        <v>0</v>
      </c>
      <c r="E17" s="7">
        <v>0</v>
      </c>
      <c r="F17" s="7">
        <v>0</v>
      </c>
      <c r="G17" s="7">
        <v>0</v>
      </c>
      <c r="H17" s="7">
        <v>0</v>
      </c>
      <c r="I17" s="7">
        <v>0</v>
      </c>
      <c r="J17" s="7">
        <v>0</v>
      </c>
      <c r="K17" s="64">
        <f>SUM(C17:J17)</f>
        <v>25000</v>
      </c>
    </row>
    <row r="18" spans="1:13" x14ac:dyDescent="0.25">
      <c r="A18" s="47">
        <v>11</v>
      </c>
      <c r="B18" s="18" t="s">
        <v>21</v>
      </c>
      <c r="C18" s="9">
        <f>C8*C10</f>
        <v>1000</v>
      </c>
      <c r="D18" s="9">
        <f t="shared" ref="D18:G18" si="1">D8*D10</f>
        <v>1000</v>
      </c>
      <c r="E18" s="9">
        <f t="shared" si="1"/>
        <v>1000</v>
      </c>
      <c r="F18" s="9">
        <f t="shared" si="1"/>
        <v>1000</v>
      </c>
      <c r="G18" s="9">
        <f t="shared" si="1"/>
        <v>1000</v>
      </c>
      <c r="H18" s="9">
        <f t="shared" ref="H18:J18" si="2">H8*H10</f>
        <v>1000</v>
      </c>
      <c r="I18" s="9">
        <f t="shared" si="2"/>
        <v>1000</v>
      </c>
      <c r="J18" s="9">
        <f t="shared" si="2"/>
        <v>1000</v>
      </c>
      <c r="K18" s="62" cm="1">
        <f t="array" ref="K18">AVERAGE(IF(ISNUMBER(C18:J18), C18:J18))</f>
        <v>1000</v>
      </c>
    </row>
    <row r="19" spans="1:13" x14ac:dyDescent="0.25">
      <c r="A19" s="47">
        <v>12</v>
      </c>
      <c r="B19" s="18" t="s">
        <v>22</v>
      </c>
      <c r="C19" s="9">
        <f>SUM((C15+C16+C18)*C11)+C17</f>
        <v>300000</v>
      </c>
      <c r="D19" s="9">
        <f t="shared" ref="D19:G19" si="3">SUM((D15+D16+D18)*D11)+D17</f>
        <v>275000</v>
      </c>
      <c r="E19" s="9">
        <f t="shared" si="3"/>
        <v>275000</v>
      </c>
      <c r="F19" s="9">
        <f t="shared" si="3"/>
        <v>275000</v>
      </c>
      <c r="G19" s="9">
        <f t="shared" si="3"/>
        <v>275000</v>
      </c>
      <c r="H19" s="9">
        <f t="shared" ref="H19:J19" si="4">SUM((H15+H16+H18)*H11)+H17</f>
        <v>275000</v>
      </c>
      <c r="I19" s="9">
        <f t="shared" si="4"/>
        <v>275000</v>
      </c>
      <c r="J19" s="9">
        <f t="shared" si="4"/>
        <v>275000</v>
      </c>
      <c r="K19" s="64">
        <f t="shared" ref="K19:K20" si="5">SUM(C19:J19)</f>
        <v>2225000</v>
      </c>
    </row>
    <row r="20" spans="1:13" x14ac:dyDescent="0.25">
      <c r="A20" s="47">
        <v>13</v>
      </c>
      <c r="B20" s="18" t="s">
        <v>109</v>
      </c>
      <c r="C20" s="7">
        <v>179573.33333333331</v>
      </c>
      <c r="D20" s="7">
        <v>355680.00000000006</v>
      </c>
      <c r="E20" s="7">
        <v>551200</v>
      </c>
      <c r="F20" s="7">
        <v>551200</v>
      </c>
      <c r="G20" s="7">
        <v>371626.66666666663</v>
      </c>
      <c r="H20" s="7">
        <v>371626.66666666663</v>
      </c>
      <c r="I20" s="7">
        <v>371626.66666666663</v>
      </c>
      <c r="J20" s="7">
        <v>371626.66666666663</v>
      </c>
      <c r="K20" s="64">
        <f t="shared" si="5"/>
        <v>3124159.9999999995</v>
      </c>
      <c r="L20" s="104"/>
      <c r="M20" s="104" t="s">
        <v>110</v>
      </c>
    </row>
    <row r="21" spans="1:13" x14ac:dyDescent="0.25">
      <c r="A21" s="47">
        <v>14</v>
      </c>
      <c r="B21" s="18" t="s">
        <v>24</v>
      </c>
      <c r="C21" s="9">
        <f>SUM(C20-C19)</f>
        <v>-120426.66666666669</v>
      </c>
      <c r="D21" s="9">
        <f t="shared" ref="D21:J21" si="6">SUM(D20-D19)</f>
        <v>80680.000000000058</v>
      </c>
      <c r="E21" s="9">
        <f t="shared" si="6"/>
        <v>276200</v>
      </c>
      <c r="F21" s="9">
        <f t="shared" si="6"/>
        <v>276200</v>
      </c>
      <c r="G21" s="9">
        <f t="shared" si="6"/>
        <v>96626.666666666628</v>
      </c>
      <c r="H21" s="9">
        <f t="shared" si="6"/>
        <v>96626.666666666628</v>
      </c>
      <c r="I21" s="9">
        <f t="shared" si="6"/>
        <v>96626.666666666628</v>
      </c>
      <c r="J21" s="9">
        <f t="shared" si="6"/>
        <v>96626.666666666628</v>
      </c>
      <c r="K21" s="64">
        <f>SUM(C21:J21)</f>
        <v>899159.99999999988</v>
      </c>
    </row>
    <row r="22" spans="1:13" ht="15.75" thickBot="1" x14ac:dyDescent="0.3">
      <c r="A22" s="47"/>
      <c r="B22" s="18"/>
      <c r="C22" s="70"/>
      <c r="D22" s="70"/>
      <c r="E22" s="70"/>
      <c r="F22" s="70"/>
      <c r="G22" s="70"/>
      <c r="H22" s="70"/>
      <c r="I22" s="70"/>
      <c r="J22" s="77"/>
      <c r="K22" s="78"/>
    </row>
    <row r="23" spans="1:13" x14ac:dyDescent="0.25">
      <c r="A23" s="46">
        <v>15</v>
      </c>
      <c r="B23" s="81" t="s">
        <v>100</v>
      </c>
      <c r="C23" s="82">
        <f t="shared" ref="C23:J23" si="7">IFERROR((C20-C19)/C19*1,0)</f>
        <v>-0.40142222222222229</v>
      </c>
      <c r="D23" s="82">
        <f t="shared" si="7"/>
        <v>0.29338181818181841</v>
      </c>
      <c r="E23" s="82">
        <f t="shared" si="7"/>
        <v>1.0043636363636363</v>
      </c>
      <c r="F23" s="82">
        <f t="shared" si="7"/>
        <v>1.0043636363636363</v>
      </c>
      <c r="G23" s="82">
        <f t="shared" si="7"/>
        <v>0.35136969696969683</v>
      </c>
      <c r="H23" s="82">
        <f t="shared" si="7"/>
        <v>0.35136969696969683</v>
      </c>
      <c r="I23" s="82">
        <f t="shared" si="7"/>
        <v>0.35136969696969683</v>
      </c>
      <c r="J23" s="83">
        <f t="shared" si="7"/>
        <v>0.35136969696969683</v>
      </c>
      <c r="K23" s="84">
        <f>IFERROR((K20-K19)/K19*1,0)</f>
        <v>0.40411685393258406</v>
      </c>
    </row>
    <row r="24" spans="1:13" ht="15.75" thickBot="1" x14ac:dyDescent="0.3">
      <c r="A24" s="48">
        <v>16</v>
      </c>
      <c r="B24" s="85" t="s">
        <v>99</v>
      </c>
      <c r="C24" s="86">
        <f t="shared" ref="C24:K24" si="8">IFERROR((C20-C19)/C20*1,0)</f>
        <v>-0.67062667062667081</v>
      </c>
      <c r="D24" s="86">
        <f t="shared" si="8"/>
        <v>0.22683310841205589</v>
      </c>
      <c r="E24" s="86">
        <f t="shared" si="8"/>
        <v>0.50108853410740206</v>
      </c>
      <c r="F24" s="86">
        <f t="shared" si="8"/>
        <v>0.50108853410740206</v>
      </c>
      <c r="G24" s="86">
        <f t="shared" si="8"/>
        <v>0.26001004592422494</v>
      </c>
      <c r="H24" s="86">
        <f t="shared" si="8"/>
        <v>0.26001004592422494</v>
      </c>
      <c r="I24" s="86">
        <f t="shared" si="8"/>
        <v>0.26001004592422494</v>
      </c>
      <c r="J24" s="87">
        <f t="shared" si="8"/>
        <v>0.26001004592422494</v>
      </c>
      <c r="K24" s="88">
        <f t="shared" si="8"/>
        <v>0.28780856294171864</v>
      </c>
    </row>
    <row r="25" spans="1:13" x14ac:dyDescent="0.25">
      <c r="A25" s="47"/>
      <c r="B25" s="18"/>
      <c r="C25" s="71"/>
      <c r="D25" s="71"/>
      <c r="E25" s="71"/>
      <c r="F25" s="71"/>
      <c r="G25" s="71"/>
      <c r="H25" s="71"/>
      <c r="I25" s="71"/>
      <c r="J25" s="79"/>
      <c r="K25" s="80"/>
    </row>
    <row r="26" spans="1:13" x14ac:dyDescent="0.25">
      <c r="A26" s="47"/>
      <c r="B26" s="18"/>
      <c r="C26" s="37"/>
      <c r="D26" s="37"/>
      <c r="E26" s="37"/>
      <c r="F26" s="37"/>
      <c r="G26" s="37"/>
      <c r="H26" s="37"/>
      <c r="I26" s="37"/>
      <c r="J26" s="54"/>
      <c r="K26" s="58"/>
    </row>
    <row r="27" spans="1:13" x14ac:dyDescent="0.25">
      <c r="A27" s="47">
        <v>17</v>
      </c>
      <c r="B27" s="18" t="s">
        <v>101</v>
      </c>
      <c r="C27" s="9">
        <f t="shared" ref="C27:K27" si="9">IFERROR(C21/C11,0)</f>
        <v>-4817.0666666666675</v>
      </c>
      <c r="D27" s="9">
        <f t="shared" si="9"/>
        <v>3227.2000000000025</v>
      </c>
      <c r="E27" s="9">
        <f t="shared" si="9"/>
        <v>11048</v>
      </c>
      <c r="F27" s="9">
        <f t="shared" si="9"/>
        <v>11048</v>
      </c>
      <c r="G27" s="9">
        <f t="shared" si="9"/>
        <v>3865.0666666666652</v>
      </c>
      <c r="H27" s="9">
        <f t="shared" si="9"/>
        <v>3865.0666666666652</v>
      </c>
      <c r="I27" s="9">
        <f t="shared" si="9"/>
        <v>3865.0666666666652</v>
      </c>
      <c r="J27" s="52">
        <f t="shared" si="9"/>
        <v>3865.0666666666652</v>
      </c>
      <c r="K27" s="58">
        <f t="shared" si="9"/>
        <v>4495.7999999999993</v>
      </c>
    </row>
    <row r="28" spans="1:13" ht="15.75" thickBot="1" x14ac:dyDescent="0.3">
      <c r="A28" s="48">
        <v>18</v>
      </c>
      <c r="B28" s="19" t="s">
        <v>25</v>
      </c>
      <c r="C28" s="43">
        <f>IFERROR(C27/C15,0)</f>
        <v>-0.48170666666666673</v>
      </c>
      <c r="D28" s="43">
        <f t="shared" ref="D28:K28" si="10">IFERROR(D27/D15,0)</f>
        <v>0.32272000000000023</v>
      </c>
      <c r="E28" s="43">
        <f t="shared" si="10"/>
        <v>1.1048</v>
      </c>
      <c r="F28" s="43">
        <f t="shared" si="10"/>
        <v>1.1048</v>
      </c>
      <c r="G28" s="43">
        <f t="shared" si="10"/>
        <v>0.3865066666666665</v>
      </c>
      <c r="H28" s="43">
        <f t="shared" si="10"/>
        <v>0.3865066666666665</v>
      </c>
      <c r="I28" s="43">
        <f t="shared" si="10"/>
        <v>0.3865066666666665</v>
      </c>
      <c r="J28" s="55">
        <f t="shared" si="10"/>
        <v>0.3865066666666665</v>
      </c>
      <c r="K28" s="66">
        <f t="shared" si="10"/>
        <v>0.44957999999999992</v>
      </c>
    </row>
    <row r="29" spans="1:13" ht="15.75" thickBot="1" x14ac:dyDescent="0.3">
      <c r="K29" s="45"/>
    </row>
    <row r="30" spans="1:13" ht="15.75" thickBot="1" x14ac:dyDescent="0.3">
      <c r="A30" s="67"/>
      <c r="B30" s="32" t="s">
        <v>114</v>
      </c>
      <c r="C30" s="12"/>
      <c r="D30" s="12"/>
      <c r="E30" s="12"/>
      <c r="F30" s="12"/>
      <c r="G30" s="12"/>
      <c r="H30" s="12"/>
      <c r="I30" s="12"/>
      <c r="J30" s="12"/>
      <c r="K30" s="44"/>
    </row>
    <row r="31" spans="1:13" x14ac:dyDescent="0.25">
      <c r="A31" s="3">
        <v>19</v>
      </c>
      <c r="B31" t="s">
        <v>26</v>
      </c>
      <c r="C31" s="11" t="s">
        <v>51</v>
      </c>
      <c r="D31" s="11" t="s">
        <v>51</v>
      </c>
      <c r="E31" s="11" t="s">
        <v>51</v>
      </c>
      <c r="F31" s="11" t="s">
        <v>51</v>
      </c>
      <c r="G31" s="11" t="s">
        <v>51</v>
      </c>
      <c r="H31" s="11" t="s">
        <v>51</v>
      </c>
      <c r="I31" s="11" t="s">
        <v>51</v>
      </c>
      <c r="J31" s="73" t="s">
        <v>51</v>
      </c>
      <c r="K31" s="56"/>
    </row>
    <row r="32" spans="1:13" x14ac:dyDescent="0.25">
      <c r="A32" s="3">
        <v>20</v>
      </c>
      <c r="B32" t="s">
        <v>29</v>
      </c>
      <c r="C32" s="10">
        <f>IF(C31="National",'C - Optional ROI Variables'!$F$5,IF(C31="Large",'C - Optional ROI Variables'!$F$6,IF(C31="Medium",'C - Optional ROI Variables'!$F$7,IF(C31="Small",'C - Optional ROI Variables'!$F$8,0))))</f>
        <v>1.1000000000000001</v>
      </c>
      <c r="D32" s="10">
        <f>IF(D31="National",'C - Optional ROI Variables'!$F$5,IF(D31="Large",'C - Optional ROI Variables'!$F$6,IF(D31="Medium",'C - Optional ROI Variables'!$F$7,IF(D31="Small",'C - Optional ROI Variables'!$F$8,0))))</f>
        <v>1.1000000000000001</v>
      </c>
      <c r="E32" s="10">
        <f>IF(E31="National",'C - Optional ROI Variables'!$F$5,IF(E31="Large",'C - Optional ROI Variables'!$F$6,IF(E31="Medium",'C - Optional ROI Variables'!$F$7,IF(E31="Small",'C - Optional ROI Variables'!$F$8,0))))</f>
        <v>1.1000000000000001</v>
      </c>
      <c r="F32" s="10">
        <f>IF(F31="National",'C - Optional ROI Variables'!$F$5,IF(F31="Large",'C - Optional ROI Variables'!$F$6,IF(F31="Medium",'C - Optional ROI Variables'!$F$7,IF(F31="Small",'C - Optional ROI Variables'!$F$8,0))))</f>
        <v>1.1000000000000001</v>
      </c>
      <c r="G32" s="10">
        <f>IF(G31="National",'C - Optional ROI Variables'!$F$5,IF(G31="Large",'C - Optional ROI Variables'!$F$6,IF(G31="Medium",'C - Optional ROI Variables'!$F$7,IF(G31="Small",'C - Optional ROI Variables'!$F$8,0))))</f>
        <v>1.1000000000000001</v>
      </c>
      <c r="H32" s="10">
        <f>IF(H31="National",'C - Optional ROI Variables'!$F$5,IF(H31="Large",'C - Optional ROI Variables'!$F$6,IF(H31="Medium",'C - Optional ROI Variables'!$F$7,IF(H31="Small",'C - Optional ROI Variables'!$F$8,0))))</f>
        <v>1.1000000000000001</v>
      </c>
      <c r="I32" s="10">
        <f>IF(I31="National",'C - Optional ROI Variables'!$F$5,IF(I31="Large",'C - Optional ROI Variables'!$F$6,IF(I31="Medium",'C - Optional ROI Variables'!$F$7,IF(I31="Small",'C - Optional ROI Variables'!$F$8,0))))</f>
        <v>1.1000000000000001</v>
      </c>
      <c r="J32" s="74">
        <f>IF(J31="National",'C - Optional ROI Variables'!$F$5,IF(J31="Large",'C - Optional ROI Variables'!$F$6,IF(J31="Medium",'C - Optional ROI Variables'!$F$7,IF(J31="Small",'C - Optional ROI Variables'!$F$8,0))))</f>
        <v>1.1000000000000001</v>
      </c>
      <c r="K32" s="61" cm="1">
        <f t="array" ref="K32">AVERAGE(IF(ISNUMBER(C32:J32), C32:J32))</f>
        <v>1.0999999999999999</v>
      </c>
    </row>
    <row r="33" spans="1:11" x14ac:dyDescent="0.25">
      <c r="A33" s="3">
        <v>21</v>
      </c>
      <c r="B33" t="s">
        <v>30</v>
      </c>
      <c r="C33" s="68">
        <f>IF(C14=0,'C - Optional ROI Variables'!$F$15,IF(C14=1,'C - Optional ROI Variables'!$F$14,IF(C14=2,'C - Optional ROI Variables'!$F$13,IF(C14=3,'C - Optional ROI Variables'!$F$12,IF(C14=4,'C - Optional ROI Variables'!$F$11,0)))))*C32</f>
        <v>1.2649999999999999</v>
      </c>
      <c r="D33" s="68">
        <f>IF(D14=0,'C - Optional ROI Variables'!$F$15,IF(D14=1,'C - Optional ROI Variables'!$F$14,IF(D14=2,'C - Optional ROI Variables'!$F$13,IF(D14=3,'C - Optional ROI Variables'!$F$12,IF(D14=4,'C - Optional ROI Variables'!$F$11,0)))))*D32</f>
        <v>1.2649999999999999</v>
      </c>
      <c r="E33" s="68">
        <f>IF(E14=0,'C - Optional ROI Variables'!$F$15,IF(E14=1,'C - Optional ROI Variables'!$F$14,IF(E14=2,'C - Optional ROI Variables'!$F$13,IF(E14=3,'C - Optional ROI Variables'!$F$12,IF(E14=4,'C - Optional ROI Variables'!$F$11,0)))))*E32</f>
        <v>1.2649999999999999</v>
      </c>
      <c r="F33" s="68">
        <f>IF(F14=0,'C - Optional ROI Variables'!$F$15,IF(F14=1,'C - Optional ROI Variables'!$F$14,IF(F14=2,'C - Optional ROI Variables'!$F$13,IF(F14=3,'C - Optional ROI Variables'!$F$12,IF(F14=4,'C - Optional ROI Variables'!$F$11,0)))))*F32</f>
        <v>1.2649999999999999</v>
      </c>
      <c r="G33" s="68">
        <f>IF(G14=0,'C - Optional ROI Variables'!$F$15,IF(G14=1,'C - Optional ROI Variables'!$F$14,IF(G14=2,'C - Optional ROI Variables'!$F$13,IF(G14=3,'C - Optional ROI Variables'!$F$12,IF(G14=4,'C - Optional ROI Variables'!$F$11,0)))))*G32</f>
        <v>1.2649999999999999</v>
      </c>
      <c r="H33" s="68">
        <f>IF(H14=0,'C - Optional ROI Variables'!$F$15,IF(H14=1,'C - Optional ROI Variables'!$F$14,IF(H14=2,'C - Optional ROI Variables'!$F$13,IF(H14=3,'C - Optional ROI Variables'!$F$12,IF(H14=4,'C - Optional ROI Variables'!$F$11,0)))))*H32</f>
        <v>1.2649999999999999</v>
      </c>
      <c r="I33" s="68">
        <f>IF(I14=0,'C - Optional ROI Variables'!$F$15,IF(I14=1,'C - Optional ROI Variables'!$F$14,IF(I14=2,'C - Optional ROI Variables'!$F$13,IF(I14=3,'C - Optional ROI Variables'!$F$12,IF(I14=4,'C - Optional ROI Variables'!$F$11,0)))))*I32</f>
        <v>1.2649999999999999</v>
      </c>
      <c r="J33" s="75">
        <f>IF(J14=0,'C - Optional ROI Variables'!$F$15,IF(J14=1,'C - Optional ROI Variables'!$F$14,IF(J14=2,'C - Optional ROI Variables'!$F$13,IF(J14=3,'C - Optional ROI Variables'!$F$12,IF(J14=4,'C - Optional ROI Variables'!$F$11,0)))))*J32</f>
        <v>1.2649999999999999</v>
      </c>
      <c r="K33" s="61" cm="1">
        <f t="array" ref="K33">AVERAGE(IF(ISNUMBER(C33:J33), C33:J33))</f>
        <v>1.2649999999999999</v>
      </c>
    </row>
    <row r="34" spans="1:11" x14ac:dyDescent="0.25">
      <c r="A34" s="3">
        <v>22</v>
      </c>
      <c r="B34" t="s">
        <v>31</v>
      </c>
      <c r="C34" s="68">
        <f>IF(AND(C12&gt;=0, C12&lt;='C - Optional ROI Variables'!$F$20), 0, IF(AND(C12&gt;=0.51, C12&lt;=0.75), 'C - Optional ROI Variables'!$F$19, IF(AND(C12&gt;=0.76, C12&lt;=1), 'C - Optional ROI Variables'!$F$18, "Out of range")))</f>
        <v>1</v>
      </c>
      <c r="D34" s="68">
        <f>IF(AND(D12&gt;=0, D12&lt;='C - Optional ROI Variables'!$F$20), 0, IF(AND(D12&gt;=0.51, D12&lt;=0.75), 'C - Optional ROI Variables'!$F$19, IF(AND(D12&gt;=0.76, D12&lt;=1), 'C - Optional ROI Variables'!$F$18, "Out of range")))</f>
        <v>1</v>
      </c>
      <c r="E34" s="68">
        <f>IF(AND(E12&gt;=0, E12&lt;='C - Optional ROI Variables'!$F$20), 0, IF(AND(E12&gt;=0.51, E12&lt;=0.75), 'C - Optional ROI Variables'!$F$19, IF(AND(E12&gt;=0.76, E12&lt;=1), 'C - Optional ROI Variables'!$F$18, "Out of range")))</f>
        <v>1</v>
      </c>
      <c r="F34" s="68">
        <f>IF(AND(F12&gt;=0, F12&lt;='C - Optional ROI Variables'!$F$20), 0, IF(AND(F12&gt;=0.51, F12&lt;=0.75), 'C - Optional ROI Variables'!$F$19, IF(AND(F12&gt;=0.76, F12&lt;=1), 'C - Optional ROI Variables'!$F$18, "Out of range")))</f>
        <v>1</v>
      </c>
      <c r="G34" s="68">
        <f>IF(AND(G12&gt;=0, G12&lt;='C - Optional ROI Variables'!$F$20), 0, IF(AND(G12&gt;=0.51, G12&lt;=0.75), 'C - Optional ROI Variables'!$F$19, IF(AND(G12&gt;=0.76, G12&lt;=1), 'C - Optional ROI Variables'!$F$18, "Out of range")))</f>
        <v>1</v>
      </c>
      <c r="H34" s="68">
        <f>IF(AND(H12&gt;=0, H12&lt;='C - Optional ROI Variables'!$F$20), 0, IF(AND(H12&gt;=0.51, H12&lt;=0.75), 'C - Optional ROI Variables'!$F$19, IF(AND(H12&gt;=0.76, H12&lt;=1), 'C - Optional ROI Variables'!$F$18, "Out of range")))</f>
        <v>1</v>
      </c>
      <c r="I34" s="68">
        <f>IF(AND(I12&gt;=0, I12&lt;='C - Optional ROI Variables'!$F$20), 0, IF(AND(I12&gt;=0.51, I12&lt;=0.75), 'C - Optional ROI Variables'!$F$19, IF(AND(I12&gt;=0.76, I12&lt;=1), 'C - Optional ROI Variables'!$F$18, "Out of range")))</f>
        <v>1</v>
      </c>
      <c r="J34" s="75">
        <f>IF(AND(J12&gt;=0, J12&lt;='C - Optional ROI Variables'!$F$20), 0, IF(AND(J12&gt;=0.51, J12&lt;=0.75), 'C - Optional ROI Variables'!$F$19, IF(AND(J12&gt;=0.76, J12&lt;=1), 'C - Optional ROI Variables'!$F$18, "Out of range")))</f>
        <v>1</v>
      </c>
      <c r="K34" s="61" cm="1">
        <f t="array" ref="K34">AVERAGE(IF(ISNUMBER(C34:J34), C34:J34))</f>
        <v>1</v>
      </c>
    </row>
    <row r="35" spans="1:11" x14ac:dyDescent="0.25">
      <c r="A35" s="3">
        <v>23</v>
      </c>
      <c r="B35" t="s">
        <v>32</v>
      </c>
      <c r="C35" s="68">
        <f>IF(C13=0,'C - Optional ROI Variables'!$F$27,IF(C13=1,'C - Optional ROI Variables'!$F$26,IF(C13=2,'C - Optional ROI Variables'!$F$25,IF(C13=3,'C - Optional ROI Variables'!$F$24,IF(C13=4,'C - Optional ROI Variables'!$F$23,0)))))</f>
        <v>1.1499999999999999</v>
      </c>
      <c r="D35" s="68">
        <f>IF(D13=0,'C - Optional ROI Variables'!$F$27,IF(D13=1,'C - Optional ROI Variables'!$F$26,IF(D13=2,'C - Optional ROI Variables'!$F$25,IF(D13=3,'C - Optional ROI Variables'!$F$24,IF(D13=4,'C - Optional ROI Variables'!$F$23,0)))))</f>
        <v>1.1499999999999999</v>
      </c>
      <c r="E35" s="68">
        <f>IF(E13=0,'C - Optional ROI Variables'!$F$27,IF(E13=1,'C - Optional ROI Variables'!$F$26,IF(E13=2,'C - Optional ROI Variables'!$F$25,IF(E13=3,'C - Optional ROI Variables'!$F$24,IF(E13=4,'C - Optional ROI Variables'!$F$23,0)))))</f>
        <v>1.1499999999999999</v>
      </c>
      <c r="F35" s="68">
        <f>IF(F13=0,'C - Optional ROI Variables'!$F$27,IF(F13=1,'C - Optional ROI Variables'!$F$26,IF(F13=2,'C - Optional ROI Variables'!$F$25,IF(F13=3,'C - Optional ROI Variables'!$F$24,IF(F13=4,'C - Optional ROI Variables'!$F$23,0)))))</f>
        <v>1.1499999999999999</v>
      </c>
      <c r="G35" s="68">
        <f>IF(G13=0,'C - Optional ROI Variables'!$F$27,IF(G13=1,'C - Optional ROI Variables'!$F$26,IF(G13=2,'C - Optional ROI Variables'!$F$25,IF(G13=3,'C - Optional ROI Variables'!$F$24,IF(G13=4,'C - Optional ROI Variables'!$F$23,0)))))</f>
        <v>1.1499999999999999</v>
      </c>
      <c r="H35" s="68">
        <f>IF(H13=0,'C - Optional ROI Variables'!$F$27,IF(H13=1,'C - Optional ROI Variables'!$F$26,IF(H13=2,'C - Optional ROI Variables'!$F$25,IF(H13=3,'C - Optional ROI Variables'!$F$24,IF(H13=4,'C - Optional ROI Variables'!$F$23,0)))))</f>
        <v>1.1499999999999999</v>
      </c>
      <c r="I35" s="68">
        <f>IF(I13=0,'C - Optional ROI Variables'!$F$27,IF(I13=1,'C - Optional ROI Variables'!$F$26,IF(I13=2,'C - Optional ROI Variables'!$F$25,IF(I13=3,'C - Optional ROI Variables'!$F$24,IF(I13=4,'C - Optional ROI Variables'!$F$23,0)))))</f>
        <v>1.1499999999999999</v>
      </c>
      <c r="J35" s="75">
        <f>IF(J13=0,'C - Optional ROI Variables'!$F$27,IF(J13=1,'C - Optional ROI Variables'!$F$26,IF(J13=2,'C - Optional ROI Variables'!$F$25,IF(J13=3,'C - Optional ROI Variables'!$F$24,IF(J13=4,'C - Optional ROI Variables'!$F$23,0)))))</f>
        <v>1.1499999999999999</v>
      </c>
      <c r="K35" s="61" cm="1">
        <f t="array" ref="K35">AVERAGE(IF(ISNUMBER(C35:J35), C35:J35))</f>
        <v>1.1500000000000001</v>
      </c>
    </row>
    <row r="36" spans="1:11" x14ac:dyDescent="0.25">
      <c r="A36" s="3"/>
      <c r="C36" s="4"/>
      <c r="D36" s="4"/>
      <c r="E36" s="4"/>
      <c r="F36" s="4"/>
      <c r="G36" s="4"/>
      <c r="H36" s="4"/>
      <c r="I36" s="4"/>
      <c r="J36" s="4"/>
      <c r="K36" s="45"/>
    </row>
    <row r="37" spans="1:11" x14ac:dyDescent="0.25">
      <c r="A37" s="3"/>
      <c r="B37" s="69" t="s">
        <v>102</v>
      </c>
      <c r="C37" s="4"/>
      <c r="D37" s="4"/>
      <c r="E37" s="4"/>
      <c r="F37" s="4"/>
      <c r="G37" s="4"/>
      <c r="H37" s="4"/>
      <c r="I37" s="4"/>
      <c r="J37" s="4"/>
      <c r="K37" s="45"/>
    </row>
    <row r="38" spans="1:11" x14ac:dyDescent="0.25">
      <c r="A38" s="3">
        <v>24</v>
      </c>
      <c r="B38" t="s">
        <v>34</v>
      </c>
      <c r="C38" s="9">
        <f>(C27*C32*C11*C33)</f>
        <v>-167573.70666666669</v>
      </c>
      <c r="D38" s="9">
        <f t="shared" ref="D38:J38" si="11">IF(D27*D32*D11*D33&lt;=0,0,(D27*D32*D11*D33))</f>
        <v>112266.2200000001</v>
      </c>
      <c r="E38" s="9">
        <f t="shared" si="11"/>
        <v>384332.3</v>
      </c>
      <c r="F38" s="9">
        <f t="shared" si="11"/>
        <v>384332.3</v>
      </c>
      <c r="G38" s="9">
        <f t="shared" si="11"/>
        <v>134456.00666666662</v>
      </c>
      <c r="H38" s="9">
        <f t="shared" si="11"/>
        <v>134456.00666666662</v>
      </c>
      <c r="I38" s="9">
        <f t="shared" si="11"/>
        <v>134456.00666666662</v>
      </c>
      <c r="J38" s="52">
        <f t="shared" si="11"/>
        <v>134456.00666666662</v>
      </c>
      <c r="K38" s="64">
        <f>SUM(C38:J38)</f>
        <v>1251181.1399999999</v>
      </c>
    </row>
    <row r="39" spans="1:11" x14ac:dyDescent="0.25">
      <c r="A39" s="3">
        <v>25</v>
      </c>
      <c r="B39" t="s">
        <v>35</v>
      </c>
      <c r="C39" s="9">
        <f t="shared" ref="C39:J39" si="12">IF(C27*C34*C12*C35&lt;=0,0,(C27*C34*C12*C35))</f>
        <v>0</v>
      </c>
      <c r="D39" s="9">
        <f t="shared" si="12"/>
        <v>2597.896000000002</v>
      </c>
      <c r="E39" s="9">
        <f t="shared" si="12"/>
        <v>8893.64</v>
      </c>
      <c r="F39" s="9">
        <f t="shared" si="12"/>
        <v>8893.64</v>
      </c>
      <c r="G39" s="9">
        <f t="shared" si="12"/>
        <v>3111.3786666666651</v>
      </c>
      <c r="H39" s="9">
        <f t="shared" si="12"/>
        <v>3111.3786666666651</v>
      </c>
      <c r="I39" s="9">
        <f t="shared" si="12"/>
        <v>3111.3786666666651</v>
      </c>
      <c r="J39" s="52">
        <f t="shared" si="12"/>
        <v>3111.3786666666651</v>
      </c>
      <c r="K39" s="64">
        <f t="shared" ref="K39:K40" si="13">SUM(C39:J39)</f>
        <v>32830.690666666655</v>
      </c>
    </row>
    <row r="40" spans="1:11" x14ac:dyDescent="0.25">
      <c r="A40" s="3">
        <v>26</v>
      </c>
      <c r="B40" t="s">
        <v>36</v>
      </c>
      <c r="C40" s="9">
        <f t="shared" ref="C40:J40" si="14">C39*C11</f>
        <v>0</v>
      </c>
      <c r="D40" s="9">
        <f t="shared" si="14"/>
        <v>64947.400000000052</v>
      </c>
      <c r="E40" s="9">
        <f t="shared" si="14"/>
        <v>222341</v>
      </c>
      <c r="F40" s="9">
        <f t="shared" si="14"/>
        <v>222341</v>
      </c>
      <c r="G40" s="9">
        <f t="shared" si="14"/>
        <v>77784.466666666631</v>
      </c>
      <c r="H40" s="9">
        <f t="shared" si="14"/>
        <v>77784.466666666631</v>
      </c>
      <c r="I40" s="9">
        <f t="shared" si="14"/>
        <v>77784.466666666631</v>
      </c>
      <c r="J40" s="52">
        <f t="shared" si="14"/>
        <v>77784.466666666631</v>
      </c>
      <c r="K40" s="64">
        <f t="shared" si="13"/>
        <v>820767.26666666672</v>
      </c>
    </row>
    <row r="41" spans="1:11" x14ac:dyDescent="0.25">
      <c r="A41" s="3">
        <v>27</v>
      </c>
      <c r="B41" t="s">
        <v>37</v>
      </c>
      <c r="C41" s="9">
        <f t="shared" ref="C41:J41" si="15">C38+C40</f>
        <v>-167573.70666666669</v>
      </c>
      <c r="D41" s="9">
        <f t="shared" si="15"/>
        <v>177213.62000000017</v>
      </c>
      <c r="E41" s="9">
        <f t="shared" si="15"/>
        <v>606673.30000000005</v>
      </c>
      <c r="F41" s="9">
        <f t="shared" si="15"/>
        <v>606673.30000000005</v>
      </c>
      <c r="G41" s="9">
        <f t="shared" si="15"/>
        <v>212240.47333333327</v>
      </c>
      <c r="H41" s="9">
        <f t="shared" si="15"/>
        <v>212240.47333333327</v>
      </c>
      <c r="I41" s="9">
        <f t="shared" si="15"/>
        <v>212240.47333333327</v>
      </c>
      <c r="J41" s="52">
        <f t="shared" si="15"/>
        <v>212240.47333333327</v>
      </c>
      <c r="K41" s="64">
        <f>SUM(C41:J41)</f>
        <v>2071948.4066666663</v>
      </c>
    </row>
    <row r="42" spans="1:11" x14ac:dyDescent="0.25">
      <c r="A42" s="3">
        <v>28</v>
      </c>
      <c r="B42" t="s">
        <v>38</v>
      </c>
      <c r="C42" s="41">
        <f t="shared" ref="C42:K42" si="16">IFERROR(C41/C19,0)</f>
        <v>-0.55857902222222233</v>
      </c>
      <c r="D42" s="41">
        <f t="shared" si="16"/>
        <v>0.64441316363636425</v>
      </c>
      <c r="E42" s="41">
        <f t="shared" si="16"/>
        <v>2.2060847272727275</v>
      </c>
      <c r="F42" s="41">
        <f t="shared" si="16"/>
        <v>2.2060847272727275</v>
      </c>
      <c r="G42" s="41">
        <f t="shared" si="16"/>
        <v>0.77178353939393918</v>
      </c>
      <c r="H42" s="41">
        <f t="shared" si="16"/>
        <v>0.77178353939393918</v>
      </c>
      <c r="I42" s="41">
        <f t="shared" si="16"/>
        <v>0.77178353939393918</v>
      </c>
      <c r="J42" s="53">
        <f t="shared" si="16"/>
        <v>0.77178353939393918</v>
      </c>
      <c r="K42" s="65">
        <f t="shared" si="16"/>
        <v>0.93121276704119837</v>
      </c>
    </row>
    <row r="43" spans="1:11" x14ac:dyDescent="0.25">
      <c r="A43" s="3">
        <v>29</v>
      </c>
      <c r="B43" t="s">
        <v>39</v>
      </c>
      <c r="C43" s="41">
        <f t="shared" ref="C43:K43" si="17">IFERROR(C41/C20,0)</f>
        <v>-0.93317701217701243</v>
      </c>
      <c r="D43" s="41">
        <f t="shared" si="17"/>
        <v>0.49823892262708092</v>
      </c>
      <c r="E43" s="41">
        <f t="shared" si="17"/>
        <v>1.1006409651669087</v>
      </c>
      <c r="F43" s="41">
        <f t="shared" si="17"/>
        <v>1.1006409651669087</v>
      </c>
      <c r="G43" s="41">
        <f t="shared" si="17"/>
        <v>0.57111206587256014</v>
      </c>
      <c r="H43" s="41">
        <f t="shared" si="17"/>
        <v>0.57111206587256014</v>
      </c>
      <c r="I43" s="41">
        <f t="shared" si="17"/>
        <v>0.57111206587256014</v>
      </c>
      <c r="J43" s="53">
        <f t="shared" si="17"/>
        <v>0.57111206587256014</v>
      </c>
      <c r="K43" s="65">
        <f t="shared" si="17"/>
        <v>0.66320175876608967</v>
      </c>
    </row>
    <row r="44" spans="1:11" x14ac:dyDescent="0.25">
      <c r="A44" s="3"/>
      <c r="C44" s="2"/>
      <c r="D44" s="1"/>
      <c r="E44" s="1"/>
      <c r="F44" s="1"/>
      <c r="G44" s="1"/>
      <c r="H44" s="1"/>
      <c r="I44" s="1"/>
      <c r="J44" s="1"/>
      <c r="K44" s="45"/>
    </row>
    <row r="45" spans="1:11" x14ac:dyDescent="0.25">
      <c r="A45" s="3">
        <v>30</v>
      </c>
      <c r="B45" t="s">
        <v>40</v>
      </c>
      <c r="C45" s="9">
        <f>C41+C20</f>
        <v>11999.62666666662</v>
      </c>
      <c r="D45" s="9">
        <f>D41+D20</f>
        <v>532893.62000000023</v>
      </c>
      <c r="E45" s="9">
        <f t="shared" ref="E45:K45" si="18">E41+E20</f>
        <v>1157873.3</v>
      </c>
      <c r="F45" s="9">
        <f t="shared" si="18"/>
        <v>1157873.3</v>
      </c>
      <c r="G45" s="9">
        <f t="shared" si="18"/>
        <v>583867.1399999999</v>
      </c>
      <c r="H45" s="9">
        <f t="shared" si="18"/>
        <v>583867.1399999999</v>
      </c>
      <c r="I45" s="9">
        <f t="shared" si="18"/>
        <v>583867.1399999999</v>
      </c>
      <c r="J45" s="52">
        <f t="shared" si="18"/>
        <v>583867.1399999999</v>
      </c>
      <c r="K45" s="57">
        <f t="shared" si="18"/>
        <v>5196108.4066666663</v>
      </c>
    </row>
    <row r="46" spans="1:11" x14ac:dyDescent="0.25">
      <c r="A46" s="3">
        <v>31</v>
      </c>
      <c r="B46" t="s">
        <v>41</v>
      </c>
      <c r="C46" s="9">
        <f>C19</f>
        <v>300000</v>
      </c>
      <c r="D46" s="9">
        <f t="shared" ref="D46:K46" si="19">D19</f>
        <v>275000</v>
      </c>
      <c r="E46" s="9">
        <f t="shared" si="19"/>
        <v>275000</v>
      </c>
      <c r="F46" s="9">
        <f t="shared" si="19"/>
        <v>275000</v>
      </c>
      <c r="G46" s="9">
        <f t="shared" si="19"/>
        <v>275000</v>
      </c>
      <c r="H46" s="9">
        <f t="shared" si="19"/>
        <v>275000</v>
      </c>
      <c r="I46" s="9">
        <f t="shared" si="19"/>
        <v>275000</v>
      </c>
      <c r="J46" s="52">
        <f t="shared" si="19"/>
        <v>275000</v>
      </c>
      <c r="K46" s="57">
        <f t="shared" si="19"/>
        <v>2225000</v>
      </c>
    </row>
    <row r="47" spans="1:11" ht="15.75" thickBot="1" x14ac:dyDescent="0.3">
      <c r="A47" s="3"/>
      <c r="C47" s="2"/>
      <c r="D47" s="2"/>
      <c r="E47" s="2"/>
      <c r="F47" s="2"/>
      <c r="G47" s="2"/>
      <c r="H47" s="2"/>
      <c r="I47" s="2"/>
      <c r="J47" s="2"/>
      <c r="K47" s="49"/>
    </row>
    <row r="48" spans="1:11" ht="15.75" thickBot="1" x14ac:dyDescent="0.3">
      <c r="A48" s="31">
        <v>32</v>
      </c>
      <c r="B48" s="32" t="s">
        <v>42</v>
      </c>
      <c r="C48" s="72">
        <f>IFERROR((ABS(C45)-ABS(C46))/ABS(C45), 0)</f>
        <v>-24.000777801976163</v>
      </c>
      <c r="D48" s="72">
        <f t="shared" ref="D48:J48" si="20">IFERROR((ABS(D45)-ABS(D46))/ABS(D45), 0)</f>
        <v>0.48394953574411365</v>
      </c>
      <c r="E48" s="72">
        <f t="shared" si="20"/>
        <v>0.76249560292995788</v>
      </c>
      <c r="F48" s="72">
        <f t="shared" si="20"/>
        <v>0.76249560292995788</v>
      </c>
      <c r="G48" s="72">
        <f>IFERROR((ABS(G45)-ABS(G46))/ABS(G45), 0)</f>
        <v>0.52900243709553507</v>
      </c>
      <c r="H48" s="72">
        <f t="shared" si="20"/>
        <v>0.52900243709553507</v>
      </c>
      <c r="I48" s="72">
        <f t="shared" si="20"/>
        <v>0.52900243709553507</v>
      </c>
      <c r="J48" s="72">
        <f t="shared" si="20"/>
        <v>0.52900243709553507</v>
      </c>
      <c r="K48" s="76">
        <f t="shared" ref="K48" si="21">IFERROR((K45-K46)/K45*1,0)</f>
        <v>0.57179492307256341</v>
      </c>
    </row>
    <row r="49" spans="3:10" x14ac:dyDescent="0.25">
      <c r="C49" s="2"/>
      <c r="D49" s="2"/>
      <c r="E49" s="2"/>
      <c r="F49" s="2"/>
      <c r="G49" s="2"/>
      <c r="H49" s="2"/>
      <c r="I49" s="2"/>
      <c r="J49" s="2"/>
    </row>
    <row r="50" spans="3:10" x14ac:dyDescent="0.25">
      <c r="C50" s="2"/>
      <c r="D50" s="2"/>
      <c r="E50" s="2"/>
      <c r="F50" s="2"/>
      <c r="G50" s="2"/>
      <c r="H50" s="2"/>
      <c r="I50" s="2"/>
      <c r="J50" s="2"/>
    </row>
    <row r="69" spans="2:2" x14ac:dyDescent="0.25">
      <c r="B69" s="104" t="s">
        <v>116</v>
      </c>
    </row>
  </sheetData>
  <sheetProtection algorithmName="SHA-512" hashValue="uDB0N/KWrrnzlcwbcS7v0BYC1TRTD3Kw6HGpcqX9MP2IdKUigUIfTADJlwS+qm/1523O/DaxVri3cVEkQ+8Pkg==" saltValue="2mMpKF/JgUhnnHeFcFgfVg==" spinCount="100000" sheet="1" objects="1" scenarios="1"/>
  <protectedRanges>
    <protectedRange sqref="D5:E5 G5:H5 K5 C31:J31 C11:J17 C8:J9" name="Range1"/>
  </protectedRanges>
  <mergeCells count="3">
    <mergeCell ref="G5:H5"/>
    <mergeCell ref="D5:E5"/>
    <mergeCell ref="B3:K4"/>
  </mergeCells>
  <dataValidations count="1">
    <dataValidation type="list" showInputMessage="1" showErrorMessage="1" sqref="C31:J31" xr:uid="{57549D46-BA24-43BB-8000-DDFD3F637062}">
      <formula1>"National,Large,Medium,Small"</formula1>
    </dataValidation>
  </dataValidations>
  <pageMargins left="0.25" right="0.25" top="0.75" bottom="0.75" header="0.3" footer="0.3"/>
  <pageSetup paperSize="9" scale="63" fitToHeight="0" orientation="landscape" horizontalDpi="0" verticalDpi="0" r:id="rId1"/>
  <rowBreaks count="1" manualBreakCount="1">
    <brk id="48"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0872-1DC1-47CC-81E2-6E4754E8F195}">
  <sheetPr>
    <pageSetUpPr fitToPage="1"/>
  </sheetPr>
  <dimension ref="A1:N66"/>
  <sheetViews>
    <sheetView workbookViewId="0">
      <pane ySplit="4" topLeftCell="A5" activePane="bottomLeft" state="frozen"/>
      <selection pane="bottomLeft" activeCell="B27" sqref="B27"/>
    </sheetView>
  </sheetViews>
  <sheetFormatPr defaultColWidth="15.28515625" defaultRowHeight="15" x14ac:dyDescent="0.25"/>
  <cols>
    <col min="2" max="2" width="52.85546875" customWidth="1"/>
    <col min="11" max="11" width="17.140625" customWidth="1"/>
  </cols>
  <sheetData>
    <row r="1" spans="1:14" ht="19.5" thickBot="1" x14ac:dyDescent="0.35">
      <c r="B1" s="38" t="s">
        <v>0</v>
      </c>
      <c r="C1" s="39" t="s">
        <v>43</v>
      </c>
    </row>
    <row r="2" spans="1:14" ht="19.5" thickBot="1" x14ac:dyDescent="0.35">
      <c r="B2" s="38" t="s">
        <v>44</v>
      </c>
      <c r="C2" t="s">
        <v>2</v>
      </c>
      <c r="D2" s="119" t="str">
        <f>'A - Input  - ROI Model inc OH'!D5</f>
        <v>Nursing Associate Degree Apprenticeship</v>
      </c>
      <c r="E2" s="120"/>
      <c r="F2" s="94" t="s">
        <v>3</v>
      </c>
      <c r="G2" s="119" t="str">
        <f>'A - Input  - ROI Model inc OH'!G5</f>
        <v>HEI 1</v>
      </c>
      <c r="H2" s="120"/>
      <c r="I2" s="94"/>
      <c r="J2" s="95" t="s">
        <v>4</v>
      </c>
      <c r="K2" s="96" t="str">
        <f>'A - Input  - ROI Model inc OH'!K5</f>
        <v>A1</v>
      </c>
    </row>
    <row r="3" spans="1:14" x14ac:dyDescent="0.25">
      <c r="B3" s="39"/>
    </row>
    <row r="4" spans="1:14" ht="15.75" thickBot="1" x14ac:dyDescent="0.3">
      <c r="B4" s="30" t="s">
        <v>5</v>
      </c>
      <c r="C4" s="40" t="s">
        <v>6</v>
      </c>
      <c r="D4" s="40" t="s">
        <v>7</v>
      </c>
      <c r="E4" s="40" t="s">
        <v>8</v>
      </c>
      <c r="F4" s="40" t="s">
        <v>9</v>
      </c>
      <c r="G4" s="40" t="s">
        <v>10</v>
      </c>
      <c r="H4" s="40" t="s">
        <v>11</v>
      </c>
      <c r="I4" s="40" t="s">
        <v>12</v>
      </c>
      <c r="J4" s="40" t="s">
        <v>13</v>
      </c>
      <c r="K4" s="40" t="s">
        <v>14</v>
      </c>
    </row>
    <row r="5" spans="1:14" ht="18.75" x14ac:dyDescent="0.3">
      <c r="A5" s="46">
        <v>1</v>
      </c>
      <c r="B5" s="115" t="s">
        <v>113</v>
      </c>
      <c r="C5" s="112">
        <f>'A - Input  - ROI Model inc OH'!C8</f>
        <v>100000</v>
      </c>
      <c r="D5" s="112">
        <f>'A - Input  - ROI Model inc OH'!D8</f>
        <v>100000</v>
      </c>
      <c r="E5" s="112">
        <f>'A - Input  - ROI Model inc OH'!E8</f>
        <v>100000</v>
      </c>
      <c r="F5" s="112">
        <f>'A - Input  - ROI Model inc OH'!F8</f>
        <v>100000</v>
      </c>
      <c r="G5" s="112">
        <f>'A - Input  - ROI Model inc OH'!G8</f>
        <v>100000</v>
      </c>
      <c r="H5" s="112">
        <f>'A - Input  - ROI Model inc OH'!H8</f>
        <v>100000</v>
      </c>
      <c r="I5" s="112">
        <f>'A - Input  - ROI Model inc OH'!I8</f>
        <v>100000</v>
      </c>
      <c r="J5" s="112">
        <f>'A - Input  - ROI Model inc OH'!J8</f>
        <v>100000</v>
      </c>
      <c r="K5" s="59" cm="1">
        <f t="array" ref="K5">AVERAGE(IF(ISNUMBER(C5:J5), C5:J5))</f>
        <v>100000</v>
      </c>
      <c r="N5" s="38"/>
    </row>
    <row r="6" spans="1:14" x14ac:dyDescent="0.25">
      <c r="A6" s="47">
        <v>2</v>
      </c>
      <c r="B6" s="116" t="s">
        <v>113</v>
      </c>
      <c r="C6" s="113"/>
      <c r="D6" s="113"/>
      <c r="E6" s="113"/>
      <c r="F6" s="113"/>
      <c r="G6" s="113"/>
      <c r="H6" s="113"/>
      <c r="I6" s="113"/>
      <c r="J6" s="114"/>
      <c r="K6" s="60"/>
      <c r="N6" s="39"/>
    </row>
    <row r="7" spans="1:14" x14ac:dyDescent="0.25">
      <c r="A7" s="47">
        <v>3</v>
      </c>
      <c r="B7" s="116" t="s">
        <v>113</v>
      </c>
      <c r="C7" s="113"/>
      <c r="D7" s="113"/>
      <c r="E7" s="113"/>
      <c r="F7" s="113"/>
      <c r="G7" s="113"/>
      <c r="H7" s="113"/>
      <c r="I7" s="113"/>
      <c r="J7" s="114"/>
      <c r="K7" s="60"/>
    </row>
    <row r="8" spans="1:14" x14ac:dyDescent="0.25">
      <c r="A8" s="47">
        <v>4</v>
      </c>
      <c r="B8" s="18" t="s">
        <v>106</v>
      </c>
      <c r="C8" s="89">
        <f>'A - Input  - ROI Model inc OH'!C11</f>
        <v>25</v>
      </c>
      <c r="D8" s="89">
        <f>'A - Input  - ROI Model inc OH'!D11</f>
        <v>25</v>
      </c>
      <c r="E8" s="89">
        <f>'A - Input  - ROI Model inc OH'!E11</f>
        <v>25</v>
      </c>
      <c r="F8" s="89">
        <f>'A - Input  - ROI Model inc OH'!F11</f>
        <v>25</v>
      </c>
      <c r="G8" s="89">
        <f>'A - Input  - ROI Model inc OH'!G11</f>
        <v>25</v>
      </c>
      <c r="H8" s="89">
        <f>'A - Input  - ROI Model inc OH'!H11</f>
        <v>25</v>
      </c>
      <c r="I8" s="89">
        <f>'A - Input  - ROI Model inc OH'!I11</f>
        <v>25</v>
      </c>
      <c r="J8" s="89">
        <f>'A - Input  - ROI Model inc OH'!J11</f>
        <v>25</v>
      </c>
      <c r="K8" s="63">
        <f>SUM(C8:J8)</f>
        <v>200</v>
      </c>
    </row>
    <row r="9" spans="1:14" hidden="1" x14ac:dyDescent="0.25">
      <c r="A9" s="47">
        <v>5</v>
      </c>
      <c r="B9" s="18" t="s">
        <v>107</v>
      </c>
      <c r="C9" s="89">
        <f>'A - Input  - ROI Model inc OH'!C12</f>
        <v>0.7</v>
      </c>
      <c r="D9" s="89">
        <f>'A - Input  - ROI Model inc OH'!D12</f>
        <v>0.7</v>
      </c>
      <c r="E9" s="89">
        <f>'A - Input  - ROI Model inc OH'!E12</f>
        <v>0.7</v>
      </c>
      <c r="F9" s="89">
        <f>'A - Input  - ROI Model inc OH'!F12</f>
        <v>0.7</v>
      </c>
      <c r="G9" s="89">
        <f>'A - Input  - ROI Model inc OH'!G12</f>
        <v>0.7</v>
      </c>
      <c r="H9" s="89">
        <f>'A - Input  - ROI Model inc OH'!H12</f>
        <v>0.7</v>
      </c>
      <c r="I9" s="89">
        <f>'A - Input  - ROI Model inc OH'!I12</f>
        <v>0.7</v>
      </c>
      <c r="J9" s="89">
        <f>'A - Input  - ROI Model inc OH'!J12</f>
        <v>0.7</v>
      </c>
      <c r="K9" s="60" cm="1">
        <f t="array" ref="K9">AVERAGE(IF(ISNUMBER(C9:J9), C9:J9))</f>
        <v>0.70000000000000007</v>
      </c>
    </row>
    <row r="10" spans="1:14" hidden="1" x14ac:dyDescent="0.25">
      <c r="A10" s="47">
        <v>6</v>
      </c>
      <c r="B10" s="18" t="s">
        <v>17</v>
      </c>
      <c r="C10" s="89">
        <f>'A - Input  - ROI Model inc OH'!C13</f>
        <v>4</v>
      </c>
      <c r="D10" s="89">
        <f>'A - Input  - ROI Model inc OH'!D13</f>
        <v>4</v>
      </c>
      <c r="E10" s="89">
        <f>'A - Input  - ROI Model inc OH'!E13</f>
        <v>4</v>
      </c>
      <c r="F10" s="89">
        <f>'A - Input  - ROI Model inc OH'!F13</f>
        <v>4</v>
      </c>
      <c r="G10" s="89">
        <f>'A - Input  - ROI Model inc OH'!G13</f>
        <v>4</v>
      </c>
      <c r="H10" s="89">
        <f>'A - Input  - ROI Model inc OH'!H13</f>
        <v>4</v>
      </c>
      <c r="I10" s="89">
        <f>'A - Input  - ROI Model inc OH'!I13</f>
        <v>4</v>
      </c>
      <c r="J10" s="89">
        <f>'A - Input  - ROI Model inc OH'!J13</f>
        <v>4</v>
      </c>
      <c r="K10" s="61" cm="1">
        <f t="array" ref="K10">AVERAGE(IF(ISNUMBER(C10:J10), C10:J10))</f>
        <v>4</v>
      </c>
    </row>
    <row r="11" spans="1:14" hidden="1" x14ac:dyDescent="0.25">
      <c r="A11" s="47">
        <v>7</v>
      </c>
      <c r="B11" s="18" t="s">
        <v>18</v>
      </c>
      <c r="C11" s="89">
        <f>'A - Input  - ROI Model inc OH'!C14</f>
        <v>4</v>
      </c>
      <c r="D11" s="89">
        <f>'A - Input  - ROI Model inc OH'!D14</f>
        <v>4</v>
      </c>
      <c r="E11" s="89">
        <f>'A - Input  - ROI Model inc OH'!E14</f>
        <v>4</v>
      </c>
      <c r="F11" s="89">
        <f>'A - Input  - ROI Model inc OH'!F14</f>
        <v>4</v>
      </c>
      <c r="G11" s="89">
        <f>'A - Input  - ROI Model inc OH'!G14</f>
        <v>4</v>
      </c>
      <c r="H11" s="89">
        <f>'A - Input  - ROI Model inc OH'!H14</f>
        <v>4</v>
      </c>
      <c r="I11" s="89">
        <f>'A - Input  - ROI Model inc OH'!I14</f>
        <v>4</v>
      </c>
      <c r="J11" s="89">
        <f>'A - Input  - ROI Model inc OH'!J14</f>
        <v>4</v>
      </c>
      <c r="K11" s="61" cm="1">
        <f t="array" ref="K11">AVERAGE(IF(ISNUMBER(C11:J11), C11:J11))</f>
        <v>4</v>
      </c>
    </row>
    <row r="12" spans="1:14" x14ac:dyDescent="0.25">
      <c r="A12" s="47">
        <v>8</v>
      </c>
      <c r="B12" s="18" t="s">
        <v>108</v>
      </c>
      <c r="C12" s="89">
        <f>'A - Input  - ROI Model inc OH'!C15</f>
        <v>10000</v>
      </c>
      <c r="D12" s="89">
        <f>'A - Input  - ROI Model inc OH'!D15</f>
        <v>10000</v>
      </c>
      <c r="E12" s="89">
        <f>'A - Input  - ROI Model inc OH'!E15</f>
        <v>10000</v>
      </c>
      <c r="F12" s="89">
        <f>'A - Input  - ROI Model inc OH'!F15</f>
        <v>10000</v>
      </c>
      <c r="G12" s="89">
        <f>'A - Input  - ROI Model inc OH'!G15</f>
        <v>10000</v>
      </c>
      <c r="H12" s="89">
        <f>'A - Input  - ROI Model inc OH'!H15</f>
        <v>10000</v>
      </c>
      <c r="I12" s="89">
        <f>'A - Input  - ROI Model inc OH'!I15</f>
        <v>10000</v>
      </c>
      <c r="J12" s="89">
        <f>'A - Input  - ROI Model inc OH'!J15</f>
        <v>10000</v>
      </c>
      <c r="K12" s="62" cm="1">
        <f t="array" ref="K12">AVERAGE(IF(ISNUMBER(C12:J12), C12:J12))</f>
        <v>10000</v>
      </c>
    </row>
    <row r="13" spans="1:14" x14ac:dyDescent="0.25">
      <c r="A13" s="47">
        <v>9</v>
      </c>
      <c r="B13" s="18" t="s">
        <v>19</v>
      </c>
      <c r="C13" s="89">
        <f>'A - Input  - ROI Model inc OH'!C16</f>
        <v>0</v>
      </c>
      <c r="D13" s="89">
        <f>'A - Input  - ROI Model inc OH'!D16</f>
        <v>0</v>
      </c>
      <c r="E13" s="89">
        <f>'A - Input  - ROI Model inc OH'!E16</f>
        <v>0</v>
      </c>
      <c r="F13" s="89">
        <f>'A - Input  - ROI Model inc OH'!F16</f>
        <v>0</v>
      </c>
      <c r="G13" s="89">
        <f>'A - Input  - ROI Model inc OH'!G16</f>
        <v>0</v>
      </c>
      <c r="H13" s="89">
        <f>'A - Input  - ROI Model inc OH'!H16</f>
        <v>0</v>
      </c>
      <c r="I13" s="89">
        <f>'A - Input  - ROI Model inc OH'!I16</f>
        <v>0</v>
      </c>
      <c r="J13" s="89">
        <f>'A - Input  - ROI Model inc OH'!J16</f>
        <v>0</v>
      </c>
      <c r="K13" s="62" cm="1">
        <f t="array" ref="K13">AVERAGE(IF(ISNUMBER(C13:J13), C13:J13))</f>
        <v>0</v>
      </c>
    </row>
    <row r="14" spans="1:14" x14ac:dyDescent="0.25">
      <c r="A14" s="47">
        <v>10</v>
      </c>
      <c r="B14" s="18" t="s">
        <v>20</v>
      </c>
      <c r="C14" s="89">
        <f>'A - Input  - ROI Model inc OH'!C17</f>
        <v>25000</v>
      </c>
      <c r="D14" s="89">
        <f>'A - Input  - ROI Model inc OH'!D17</f>
        <v>0</v>
      </c>
      <c r="E14" s="89">
        <f>'A - Input  - ROI Model inc OH'!E17</f>
        <v>0</v>
      </c>
      <c r="F14" s="89">
        <f>'A - Input  - ROI Model inc OH'!F17</f>
        <v>0</v>
      </c>
      <c r="G14" s="89">
        <f>'A - Input  - ROI Model inc OH'!G17</f>
        <v>0</v>
      </c>
      <c r="H14" s="89">
        <f>'A - Input  - ROI Model inc OH'!H17</f>
        <v>0</v>
      </c>
      <c r="I14" s="89">
        <f>'A - Input  - ROI Model inc OH'!I17</f>
        <v>0</v>
      </c>
      <c r="J14" s="89">
        <f>'A - Input  - ROI Model inc OH'!J17</f>
        <v>0</v>
      </c>
      <c r="K14" s="64">
        <f>SUM(C14:J14)</f>
        <v>25000</v>
      </c>
    </row>
    <row r="15" spans="1:14" hidden="1" x14ac:dyDescent="0.25">
      <c r="A15" s="47">
        <v>11</v>
      </c>
      <c r="B15" s="18" t="s">
        <v>21</v>
      </c>
      <c r="C15" s="90"/>
      <c r="D15" s="90"/>
      <c r="E15" s="90"/>
      <c r="F15" s="90"/>
      <c r="G15" s="90"/>
      <c r="H15" s="90"/>
      <c r="I15" s="90"/>
      <c r="J15" s="91"/>
      <c r="K15" s="62"/>
    </row>
    <row r="16" spans="1:14" x14ac:dyDescent="0.25">
      <c r="A16" s="47">
        <v>12</v>
      </c>
      <c r="B16" s="18" t="s">
        <v>22</v>
      </c>
      <c r="C16" s="90">
        <f>SUM((C12+C13+C15)*C8)+C14</f>
        <v>275000</v>
      </c>
      <c r="D16" s="90">
        <f t="shared" ref="D16:J16" si="0">SUM((D12+D13+D15)*D8)+D14</f>
        <v>250000</v>
      </c>
      <c r="E16" s="90">
        <f t="shared" si="0"/>
        <v>250000</v>
      </c>
      <c r="F16" s="90">
        <f t="shared" si="0"/>
        <v>250000</v>
      </c>
      <c r="G16" s="90">
        <f t="shared" si="0"/>
        <v>250000</v>
      </c>
      <c r="H16" s="90">
        <f t="shared" si="0"/>
        <v>250000</v>
      </c>
      <c r="I16" s="90">
        <f t="shared" si="0"/>
        <v>250000</v>
      </c>
      <c r="J16" s="90">
        <f t="shared" si="0"/>
        <v>250000</v>
      </c>
      <c r="K16" s="64">
        <f t="shared" ref="K16:K17" si="1">SUM(C16:J16)</f>
        <v>2025000</v>
      </c>
    </row>
    <row r="17" spans="1:12" x14ac:dyDescent="0.25">
      <c r="A17" s="47">
        <v>13</v>
      </c>
      <c r="B17" s="18" t="s">
        <v>109</v>
      </c>
      <c r="C17" s="90">
        <f>'A - Input  - ROI Model inc OH'!C20</f>
        <v>179573.33333333331</v>
      </c>
      <c r="D17" s="90">
        <f>'A - Input  - ROI Model inc OH'!D20</f>
        <v>355680.00000000006</v>
      </c>
      <c r="E17" s="90">
        <f>'A - Input  - ROI Model inc OH'!E20</f>
        <v>551200</v>
      </c>
      <c r="F17" s="90">
        <f>'A - Input  - ROI Model inc OH'!F20</f>
        <v>551200</v>
      </c>
      <c r="G17" s="90">
        <f>'A - Input  - ROI Model inc OH'!G20</f>
        <v>371626.66666666663</v>
      </c>
      <c r="H17" s="90">
        <f>'A - Input  - ROI Model inc OH'!H20</f>
        <v>371626.66666666663</v>
      </c>
      <c r="I17" s="90">
        <f>'A - Input  - ROI Model inc OH'!I20</f>
        <v>371626.66666666663</v>
      </c>
      <c r="J17" s="90">
        <f>'A - Input  - ROI Model inc OH'!J20</f>
        <v>371626.66666666663</v>
      </c>
      <c r="K17" s="64">
        <f t="shared" si="1"/>
        <v>3124159.9999999995</v>
      </c>
      <c r="L17" t="s">
        <v>23</v>
      </c>
    </row>
    <row r="18" spans="1:12" x14ac:dyDescent="0.25">
      <c r="A18" s="47">
        <v>14</v>
      </c>
      <c r="B18" s="18" t="s">
        <v>24</v>
      </c>
      <c r="C18" s="90">
        <f>SUM(C17-C16)</f>
        <v>-95426.666666666686</v>
      </c>
      <c r="D18" s="90">
        <f t="shared" ref="D18:J18" si="2">SUM(D17-D16)</f>
        <v>105680.00000000006</v>
      </c>
      <c r="E18" s="90">
        <f t="shared" si="2"/>
        <v>301200</v>
      </c>
      <c r="F18" s="90">
        <f t="shared" si="2"/>
        <v>301200</v>
      </c>
      <c r="G18" s="90">
        <f t="shared" si="2"/>
        <v>121626.66666666663</v>
      </c>
      <c r="H18" s="90">
        <f t="shared" si="2"/>
        <v>121626.66666666663</v>
      </c>
      <c r="I18" s="90">
        <f t="shared" si="2"/>
        <v>121626.66666666663</v>
      </c>
      <c r="J18" s="90">
        <f t="shared" si="2"/>
        <v>121626.66666666663</v>
      </c>
      <c r="K18" s="64">
        <f>SUM(C18:J18)</f>
        <v>1099160</v>
      </c>
    </row>
    <row r="19" spans="1:12" ht="15.75" thickBot="1" x14ac:dyDescent="0.3">
      <c r="A19" s="47"/>
      <c r="B19" s="18"/>
      <c r="C19" s="92"/>
      <c r="D19" s="92"/>
      <c r="E19" s="92"/>
      <c r="F19" s="92"/>
      <c r="G19" s="92"/>
      <c r="H19" s="92"/>
      <c r="I19" s="92"/>
      <c r="J19" s="93"/>
      <c r="K19" s="78"/>
    </row>
    <row r="20" spans="1:12" x14ac:dyDescent="0.25">
      <c r="A20" s="46">
        <v>15</v>
      </c>
      <c r="B20" s="81" t="s">
        <v>100</v>
      </c>
      <c r="C20" s="82">
        <f t="shared" ref="C20:K20" si="3">IFERROR((C17-C16)/C16*1,0)</f>
        <v>-0.34700606060606065</v>
      </c>
      <c r="D20" s="82">
        <f t="shared" si="3"/>
        <v>0.42272000000000021</v>
      </c>
      <c r="E20" s="82">
        <f t="shared" si="3"/>
        <v>1.2048000000000001</v>
      </c>
      <c r="F20" s="82">
        <f t="shared" si="3"/>
        <v>1.2048000000000001</v>
      </c>
      <c r="G20" s="82">
        <f t="shared" si="3"/>
        <v>0.48650666666666653</v>
      </c>
      <c r="H20" s="82">
        <f t="shared" si="3"/>
        <v>0.48650666666666653</v>
      </c>
      <c r="I20" s="82">
        <f t="shared" si="3"/>
        <v>0.48650666666666653</v>
      </c>
      <c r="J20" s="83">
        <f t="shared" si="3"/>
        <v>0.48650666666666653</v>
      </c>
      <c r="K20" s="84">
        <f t="shared" si="3"/>
        <v>0.54279506172839487</v>
      </c>
    </row>
    <row r="21" spans="1:12" ht="15.75" thickBot="1" x14ac:dyDescent="0.3">
      <c r="A21" s="48">
        <v>16</v>
      </c>
      <c r="B21" s="85" t="s">
        <v>99</v>
      </c>
      <c r="C21" s="86">
        <f t="shared" ref="C21:K21" si="4">IFERROR((C17-C16)/C17*1,0)</f>
        <v>-0.53140778140778155</v>
      </c>
      <c r="D21" s="86">
        <f t="shared" si="4"/>
        <v>0.29712100764732358</v>
      </c>
      <c r="E21" s="86">
        <f t="shared" si="4"/>
        <v>0.54644412191582004</v>
      </c>
      <c r="F21" s="86">
        <f t="shared" si="4"/>
        <v>0.54644412191582004</v>
      </c>
      <c r="G21" s="86">
        <f t="shared" si="4"/>
        <v>0.32728185993111358</v>
      </c>
      <c r="H21" s="86">
        <f t="shared" si="4"/>
        <v>0.32728185993111358</v>
      </c>
      <c r="I21" s="86">
        <f t="shared" si="4"/>
        <v>0.32728185993111358</v>
      </c>
      <c r="J21" s="87">
        <f t="shared" si="4"/>
        <v>0.32728185993111358</v>
      </c>
      <c r="K21" s="88">
        <f t="shared" si="4"/>
        <v>0.35182577076718213</v>
      </c>
    </row>
    <row r="22" spans="1:12" x14ac:dyDescent="0.25">
      <c r="A22" s="47"/>
      <c r="B22" s="18"/>
      <c r="C22" s="71"/>
      <c r="D22" s="71"/>
      <c r="E22" s="71"/>
      <c r="F22" s="71"/>
      <c r="G22" s="71"/>
      <c r="H22" s="71"/>
      <c r="I22" s="71"/>
      <c r="J22" s="79"/>
      <c r="K22" s="80"/>
    </row>
    <row r="23" spans="1:12" x14ac:dyDescent="0.25">
      <c r="A23" s="47"/>
      <c r="B23" s="18"/>
      <c r="C23" s="37"/>
      <c r="D23" s="37"/>
      <c r="E23" s="37"/>
      <c r="F23" s="37"/>
      <c r="G23" s="37"/>
      <c r="H23" s="37"/>
      <c r="I23" s="37"/>
      <c r="J23" s="54"/>
      <c r="K23" s="58"/>
    </row>
    <row r="24" spans="1:12" x14ac:dyDescent="0.25">
      <c r="A24" s="47">
        <v>17</v>
      </c>
      <c r="B24" s="18" t="s">
        <v>101</v>
      </c>
      <c r="C24" s="9">
        <f t="shared" ref="C24:K24" si="5">IFERROR(C18/C8,0)</f>
        <v>-3817.0666666666675</v>
      </c>
      <c r="D24" s="9">
        <f t="shared" si="5"/>
        <v>4227.2000000000025</v>
      </c>
      <c r="E24" s="9">
        <f t="shared" si="5"/>
        <v>12048</v>
      </c>
      <c r="F24" s="9">
        <f t="shared" si="5"/>
        <v>12048</v>
      </c>
      <c r="G24" s="9">
        <f t="shared" si="5"/>
        <v>4865.0666666666648</v>
      </c>
      <c r="H24" s="9">
        <f t="shared" si="5"/>
        <v>4865.0666666666648</v>
      </c>
      <c r="I24" s="9">
        <f t="shared" si="5"/>
        <v>4865.0666666666648</v>
      </c>
      <c r="J24" s="52">
        <f t="shared" si="5"/>
        <v>4865.0666666666648</v>
      </c>
      <c r="K24" s="58">
        <f t="shared" si="5"/>
        <v>5495.8</v>
      </c>
    </row>
    <row r="25" spans="1:12" ht="15.75" thickBot="1" x14ac:dyDescent="0.3">
      <c r="A25" s="48">
        <v>18</v>
      </c>
      <c r="B25" s="19" t="s">
        <v>25</v>
      </c>
      <c r="C25" s="43">
        <f>IFERROR(C24/C12,0)</f>
        <v>-0.38170666666666675</v>
      </c>
      <c r="D25" s="43">
        <f t="shared" ref="D25:J25" si="6">IFERROR((ABS(D42)-ABS(D43))/ABS(D42), 0)</f>
        <v>0.57468969530293446</v>
      </c>
      <c r="E25" s="43">
        <f t="shared" si="6"/>
        <v>0.79386302181308521</v>
      </c>
      <c r="F25" s="43">
        <f t="shared" si="6"/>
        <v>0.79386302181308521</v>
      </c>
      <c r="G25" s="43">
        <f t="shared" si="6"/>
        <v>0.60862872836710946</v>
      </c>
      <c r="H25" s="43">
        <f t="shared" si="6"/>
        <v>0.60862872836710946</v>
      </c>
      <c r="I25" s="43">
        <f t="shared" si="6"/>
        <v>0.60862872836710946</v>
      </c>
      <c r="J25" s="43">
        <f t="shared" si="6"/>
        <v>0.60862872836710946</v>
      </c>
      <c r="K25" s="66">
        <f t="shared" ref="K25" si="7">IFERROR(K24/K12,0)</f>
        <v>0.54958000000000007</v>
      </c>
    </row>
    <row r="26" spans="1:12" ht="15.75" thickBot="1" x14ac:dyDescent="0.3">
      <c r="K26" s="45"/>
    </row>
    <row r="27" spans="1:12" ht="15.75" thickBot="1" x14ac:dyDescent="0.3">
      <c r="A27" s="67"/>
      <c r="B27" s="32" t="s">
        <v>114</v>
      </c>
      <c r="C27" s="12"/>
      <c r="D27" s="12"/>
      <c r="E27" s="12"/>
      <c r="F27" s="12"/>
      <c r="G27" s="12"/>
      <c r="H27" s="12"/>
      <c r="I27" s="12"/>
      <c r="J27" s="12"/>
      <c r="K27" s="44"/>
    </row>
    <row r="28" spans="1:12" x14ac:dyDescent="0.25">
      <c r="A28">
        <v>19</v>
      </c>
      <c r="B28" t="s">
        <v>26</v>
      </c>
      <c r="C28" s="97" t="str">
        <f>'A - Input  - ROI Model inc OH'!C31</f>
        <v>Large</v>
      </c>
      <c r="D28" s="97" t="str">
        <f>'A - Input  - ROI Model inc OH'!D31</f>
        <v>Large</v>
      </c>
      <c r="E28" s="97" t="str">
        <f>'A - Input  - ROI Model inc OH'!E31</f>
        <v>Large</v>
      </c>
      <c r="F28" s="97" t="str">
        <f>'A - Input  - ROI Model inc OH'!F31</f>
        <v>Large</v>
      </c>
      <c r="G28" s="97" t="str">
        <f>'A - Input  - ROI Model inc OH'!G31</f>
        <v>Large</v>
      </c>
      <c r="H28" s="97" t="str">
        <f>'A - Input  - ROI Model inc OH'!H31</f>
        <v>Large</v>
      </c>
      <c r="I28" s="97" t="str">
        <f>'A - Input  - ROI Model inc OH'!I31</f>
        <v>Large</v>
      </c>
      <c r="J28" s="97" t="str">
        <f>'A - Input  - ROI Model inc OH'!J31</f>
        <v>Large</v>
      </c>
      <c r="K28" s="56"/>
    </row>
    <row r="29" spans="1:12" x14ac:dyDescent="0.25">
      <c r="A29">
        <v>20</v>
      </c>
      <c r="B29" t="s">
        <v>29</v>
      </c>
      <c r="C29" s="10">
        <f>IF(C28="National",'C - Optional ROI Variables'!$F$5,IF(C28="Large",'C - Optional ROI Variables'!$F$6,IF(C28="Medium",'C - Optional ROI Variables'!$F$7,IF(C28="Small",'C - Optional ROI Variables'!$F$8,0))))</f>
        <v>1.1000000000000001</v>
      </c>
      <c r="D29" s="10">
        <f>IF(D28="National",'C - Optional ROI Variables'!$F$5,IF(D28="Large",'C - Optional ROI Variables'!$F$6,IF(D28="Medium",'C - Optional ROI Variables'!$F$7,IF(D28="Small",'C - Optional ROI Variables'!$F$8,0))))</f>
        <v>1.1000000000000001</v>
      </c>
      <c r="E29" s="10">
        <f>IF(E28="National",'C - Optional ROI Variables'!$F$5,IF(E28="Large",'C - Optional ROI Variables'!$F$6,IF(E28="Medium",'C - Optional ROI Variables'!$F$7,IF(E28="Small",'C - Optional ROI Variables'!$F$8,0))))</f>
        <v>1.1000000000000001</v>
      </c>
      <c r="F29" s="10">
        <f>IF(F28="National",'C - Optional ROI Variables'!$F$5,IF(F28="Large",'C - Optional ROI Variables'!$F$6,IF(F28="Medium",'C - Optional ROI Variables'!$F$7,IF(F28="Small",'C - Optional ROI Variables'!$F$8,0))))</f>
        <v>1.1000000000000001</v>
      </c>
      <c r="G29" s="10">
        <f>IF(G28="National",'C - Optional ROI Variables'!$F$5,IF(G28="Large",'C - Optional ROI Variables'!$F$6,IF(G28="Medium",'C - Optional ROI Variables'!$F$7,IF(G28="Small",'C - Optional ROI Variables'!$F$8,0))))</f>
        <v>1.1000000000000001</v>
      </c>
      <c r="H29" s="10">
        <f>IF(H28="National",'C - Optional ROI Variables'!$F$5,IF(H28="Large",'C - Optional ROI Variables'!$F$6,IF(H28="Medium",'C - Optional ROI Variables'!$F$7,IF(H28="Small",'C - Optional ROI Variables'!$F$8,0))))</f>
        <v>1.1000000000000001</v>
      </c>
      <c r="I29" s="10">
        <f>IF(I28="National",'C - Optional ROI Variables'!$F$5,IF(I28="Large",'C - Optional ROI Variables'!$F$6,IF(I28="Medium",'C - Optional ROI Variables'!$F$7,IF(I28="Small",'C - Optional ROI Variables'!$F$8,0))))</f>
        <v>1.1000000000000001</v>
      </c>
      <c r="J29" s="74">
        <f>IF(J28="National",'C - Optional ROI Variables'!$F$5,IF(J28="Large",'C - Optional ROI Variables'!$F$6,IF(J28="Medium",'C - Optional ROI Variables'!$F$7,IF(J28="Small",'C - Optional ROI Variables'!$F$8,0))))</f>
        <v>1.1000000000000001</v>
      </c>
      <c r="K29" s="61" cm="1">
        <f t="array" ref="K29">AVERAGE(IF(ISNUMBER(C29:J29), C29:J29))</f>
        <v>1.0999999999999999</v>
      </c>
    </row>
    <row r="30" spans="1:12" x14ac:dyDescent="0.25">
      <c r="A30">
        <v>21</v>
      </c>
      <c r="B30" t="s">
        <v>30</v>
      </c>
      <c r="C30" s="68">
        <f>IF(C11=0,'C - Optional ROI Variables'!$F$15,IF(C11=1,'C - Optional ROI Variables'!$F$14,IF(C11=2,'C - Optional ROI Variables'!$F$13,IF(C11=3,'C - Optional ROI Variables'!$F$12,IF(C11=4,'C - Optional ROI Variables'!$F$11,0)))))*C29</f>
        <v>1.2649999999999999</v>
      </c>
      <c r="D30" s="68">
        <f>IF(D11=0,'C - Optional ROI Variables'!$F$15,IF(D11=1,'C - Optional ROI Variables'!$F$14,IF(D11=2,'C - Optional ROI Variables'!$F$13,IF(D11=3,'C - Optional ROI Variables'!$F$12,IF(D11=4,'C - Optional ROI Variables'!$F$11,0)))))*D29</f>
        <v>1.2649999999999999</v>
      </c>
      <c r="E30" s="68">
        <f>IF(E11=0,'C - Optional ROI Variables'!$F$15,IF(E11=1,'C - Optional ROI Variables'!$F$14,IF(E11=2,'C - Optional ROI Variables'!$F$13,IF(E11=3,'C - Optional ROI Variables'!$F$12,IF(E11=4,'C - Optional ROI Variables'!$F$11,0)))))*E29</f>
        <v>1.2649999999999999</v>
      </c>
      <c r="F30" s="68">
        <f>IF(F11=0,'C - Optional ROI Variables'!$F$15,IF(F11=1,'C - Optional ROI Variables'!$F$14,IF(F11=2,'C - Optional ROI Variables'!$F$13,IF(F11=3,'C - Optional ROI Variables'!$F$12,IF(F11=4,'C - Optional ROI Variables'!$F$11,0)))))*F29</f>
        <v>1.2649999999999999</v>
      </c>
      <c r="G30" s="68">
        <f>IF(G11=0,'C - Optional ROI Variables'!$F$15,IF(G11=1,'C - Optional ROI Variables'!$F$14,IF(G11=2,'C - Optional ROI Variables'!$F$13,IF(G11=3,'C - Optional ROI Variables'!$F$12,IF(G11=4,'C - Optional ROI Variables'!$F$11,0)))))*G29</f>
        <v>1.2649999999999999</v>
      </c>
      <c r="H30" s="68">
        <f>IF(H11=0,'C - Optional ROI Variables'!$F$15,IF(H11=1,'C - Optional ROI Variables'!$F$14,IF(H11=2,'C - Optional ROI Variables'!$F$13,IF(H11=3,'C - Optional ROI Variables'!$F$12,IF(H11=4,'C - Optional ROI Variables'!$F$11,0)))))*H29</f>
        <v>1.2649999999999999</v>
      </c>
      <c r="I30" s="68">
        <f>IF(I11=0,'C - Optional ROI Variables'!$F$15,IF(I11=1,'C - Optional ROI Variables'!$F$14,IF(I11=2,'C - Optional ROI Variables'!$F$13,IF(I11=3,'C - Optional ROI Variables'!$F$12,IF(I11=4,'C - Optional ROI Variables'!$F$11,0)))))*I29</f>
        <v>1.2649999999999999</v>
      </c>
      <c r="J30" s="75">
        <f>IF(J11=0,'C - Optional ROI Variables'!$F$15,IF(J11=1,'C - Optional ROI Variables'!$F$14,IF(J11=2,'C - Optional ROI Variables'!$F$13,IF(J11=3,'C - Optional ROI Variables'!$F$12,IF(J11=4,'C - Optional ROI Variables'!$F$11,0)))))*J29</f>
        <v>1.2649999999999999</v>
      </c>
      <c r="K30" s="61" cm="1">
        <f t="array" ref="K30">AVERAGE(IF(ISNUMBER(C30:J30), C30:J30))</f>
        <v>1.2649999999999999</v>
      </c>
    </row>
    <row r="31" spans="1:12" x14ac:dyDescent="0.25">
      <c r="A31">
        <v>22</v>
      </c>
      <c r="B31" t="s">
        <v>31</v>
      </c>
      <c r="C31" s="68">
        <f>IF(AND(C9&gt;=0, C9&lt;='C - Optional ROI Variables'!$F$20), 0, IF(AND(C9&gt;=0.51, C9&lt;=0.75), 'C - Optional ROI Variables'!$F$19, IF(AND(C9&gt;=0.76, C9&lt;=1), 'C - Optional ROI Variables'!$F$18, "Out of range")))</f>
        <v>1</v>
      </c>
      <c r="D31" s="68">
        <f>IF(AND(D9&gt;=0, D9&lt;='C - Optional ROI Variables'!$F$20), 0, IF(AND(D9&gt;=0.51, D9&lt;=0.75), 'C - Optional ROI Variables'!$F$19, IF(AND(D9&gt;=0.76, D9&lt;=1), 'C - Optional ROI Variables'!$F$18, "Out of range")))</f>
        <v>1</v>
      </c>
      <c r="E31" s="68">
        <f>IF(AND(E9&gt;=0, E9&lt;='C - Optional ROI Variables'!$F$20), 0, IF(AND(E9&gt;=0.51, E9&lt;=0.75), 'C - Optional ROI Variables'!$F$19, IF(AND(E9&gt;=0.76, E9&lt;=1), 'C - Optional ROI Variables'!$F$18, "Out of range")))</f>
        <v>1</v>
      </c>
      <c r="F31" s="68">
        <f>IF(AND(F9&gt;=0, F9&lt;='C - Optional ROI Variables'!$F$20), 0, IF(AND(F9&gt;=0.51, F9&lt;=0.75), 'C - Optional ROI Variables'!$F$19, IF(AND(F9&gt;=0.76, F9&lt;=1), 'C - Optional ROI Variables'!$F$18, "Out of range")))</f>
        <v>1</v>
      </c>
      <c r="G31" s="68">
        <f>IF(AND(G9&gt;=0, G9&lt;='C - Optional ROI Variables'!$F$20), 0, IF(AND(G9&gt;=0.51, G9&lt;=0.75), 'C - Optional ROI Variables'!$F$19, IF(AND(G9&gt;=0.76, G9&lt;=1), 'C - Optional ROI Variables'!$F$18, "Out of range")))</f>
        <v>1</v>
      </c>
      <c r="H31" s="68">
        <f>IF(AND(H9&gt;=0, H9&lt;='C - Optional ROI Variables'!$F$20), 0, IF(AND(H9&gt;=0.51, H9&lt;=0.75), 'C - Optional ROI Variables'!$F$19, IF(AND(H9&gt;=0.76, H9&lt;=1), 'C - Optional ROI Variables'!$F$18, "Out of range")))</f>
        <v>1</v>
      </c>
      <c r="I31" s="68">
        <f>IF(AND(I9&gt;=0, I9&lt;='C - Optional ROI Variables'!$F$20), 0, IF(AND(I9&gt;=0.51, I9&lt;=0.75), 'C - Optional ROI Variables'!$F$19, IF(AND(I9&gt;=0.76, I9&lt;=1), 'C - Optional ROI Variables'!$F$18, "Out of range")))</f>
        <v>1</v>
      </c>
      <c r="J31" s="75">
        <f>IF(AND(J9&gt;=0, J9&lt;='C - Optional ROI Variables'!$F$20), 0, IF(AND(J9&gt;=0.51, J9&lt;=0.75), 'C - Optional ROI Variables'!$F$19, IF(AND(J9&gt;=0.76, J9&lt;=1), 'C - Optional ROI Variables'!$F$18, "Out of range")))</f>
        <v>1</v>
      </c>
      <c r="K31" s="61" cm="1">
        <f t="array" ref="K31">AVERAGE(IF(ISNUMBER(C31:J31), C31:J31))</f>
        <v>1</v>
      </c>
    </row>
    <row r="32" spans="1:12" x14ac:dyDescent="0.25">
      <c r="A32">
        <v>23</v>
      </c>
      <c r="B32" t="s">
        <v>32</v>
      </c>
      <c r="C32" s="68">
        <f>IF(C10=0,'C - Optional ROI Variables'!$F$27,IF(C10=1,'C - Optional ROI Variables'!$F$26,IF(C10=2,'C - Optional ROI Variables'!$F$25,IF(C10=3,'C - Optional ROI Variables'!$F$24,IF(C10=4,'C - Optional ROI Variables'!$F$23,0)))))</f>
        <v>1.1499999999999999</v>
      </c>
      <c r="D32" s="68">
        <f>IF(D10=0,'C - Optional ROI Variables'!$F$27,IF(D10=1,'C - Optional ROI Variables'!$F$26,IF(D10=2,'C - Optional ROI Variables'!$F$25,IF(D10=3,'C - Optional ROI Variables'!$F$24,IF(D10=4,'C - Optional ROI Variables'!$F$23,0)))))</f>
        <v>1.1499999999999999</v>
      </c>
      <c r="E32" s="68">
        <f>IF(E10=0,'C - Optional ROI Variables'!$F$27,IF(E10=1,'C - Optional ROI Variables'!$F$26,IF(E10=2,'C - Optional ROI Variables'!$F$25,IF(E10=3,'C - Optional ROI Variables'!$F$24,IF(E10=4,'C - Optional ROI Variables'!$F$23,0)))))</f>
        <v>1.1499999999999999</v>
      </c>
      <c r="F32" s="68">
        <f>IF(F10=0,'C - Optional ROI Variables'!$F$27,IF(F10=1,'C - Optional ROI Variables'!$F$26,IF(F10=2,'C - Optional ROI Variables'!$F$25,IF(F10=3,'C - Optional ROI Variables'!$F$24,IF(F10=4,'C - Optional ROI Variables'!$F$23,0)))))</f>
        <v>1.1499999999999999</v>
      </c>
      <c r="G32" s="68">
        <f>IF(G10=0,'C - Optional ROI Variables'!$F$27,IF(G10=1,'C - Optional ROI Variables'!$F$26,IF(G10=2,'C - Optional ROI Variables'!$F$25,IF(G10=3,'C - Optional ROI Variables'!$F$24,IF(G10=4,'C - Optional ROI Variables'!$F$23,0)))))</f>
        <v>1.1499999999999999</v>
      </c>
      <c r="H32" s="68">
        <f>IF(H10=0,'C - Optional ROI Variables'!$F$27,IF(H10=1,'C - Optional ROI Variables'!$F$26,IF(H10=2,'C - Optional ROI Variables'!$F$25,IF(H10=3,'C - Optional ROI Variables'!$F$24,IF(H10=4,'C - Optional ROI Variables'!$F$23,0)))))</f>
        <v>1.1499999999999999</v>
      </c>
      <c r="I32" s="68">
        <f>IF(I10=0,'C - Optional ROI Variables'!$F$27,IF(I10=1,'C - Optional ROI Variables'!$F$26,IF(I10=2,'C - Optional ROI Variables'!$F$25,IF(I10=3,'C - Optional ROI Variables'!$F$24,IF(I10=4,'C - Optional ROI Variables'!$F$23,0)))))</f>
        <v>1.1499999999999999</v>
      </c>
      <c r="J32" s="75">
        <f>IF(J10=0,'C - Optional ROI Variables'!$F$27,IF(J10=1,'C - Optional ROI Variables'!$F$26,IF(J10=2,'C - Optional ROI Variables'!$F$25,IF(J10=3,'C - Optional ROI Variables'!$F$24,IF(J10=4,'C - Optional ROI Variables'!$F$23,0)))))</f>
        <v>1.1499999999999999</v>
      </c>
      <c r="K32" s="61" cm="1">
        <f t="array" ref="K32">AVERAGE(IF(ISNUMBER(C32:J32), C32:J32))</f>
        <v>1.1500000000000001</v>
      </c>
    </row>
    <row r="33" spans="1:11" x14ac:dyDescent="0.25">
      <c r="C33" s="4"/>
      <c r="D33" s="4"/>
      <c r="E33" s="4"/>
      <c r="F33" s="4"/>
      <c r="G33" s="4"/>
      <c r="H33" s="4"/>
      <c r="I33" s="4"/>
      <c r="J33" s="4"/>
      <c r="K33" s="45"/>
    </row>
    <row r="34" spans="1:11" x14ac:dyDescent="0.25">
      <c r="B34" s="69" t="s">
        <v>33</v>
      </c>
      <c r="C34" s="4"/>
      <c r="D34" s="4"/>
      <c r="E34" s="4"/>
      <c r="F34" s="4"/>
      <c r="G34" s="4"/>
      <c r="H34" s="4"/>
      <c r="I34" s="4"/>
      <c r="J34" s="4"/>
      <c r="K34" s="45"/>
    </row>
    <row r="35" spans="1:11" x14ac:dyDescent="0.25">
      <c r="A35">
        <v>24</v>
      </c>
      <c r="B35" t="s">
        <v>34</v>
      </c>
      <c r="C35" s="9">
        <f>(C24*C29*C8*C30)</f>
        <v>-132786.20666666669</v>
      </c>
      <c r="D35" s="9">
        <f t="shared" ref="D35:J35" si="8">IF(D24*D29*D8*D30&lt;=0,0,(D24*D29*D8*D30))</f>
        <v>147053.72000000009</v>
      </c>
      <c r="E35" s="9">
        <f t="shared" si="8"/>
        <v>419119.8</v>
      </c>
      <c r="F35" s="9">
        <f t="shared" si="8"/>
        <v>419119.8</v>
      </c>
      <c r="G35" s="9">
        <f t="shared" si="8"/>
        <v>169243.5066666666</v>
      </c>
      <c r="H35" s="9">
        <f t="shared" si="8"/>
        <v>169243.5066666666</v>
      </c>
      <c r="I35" s="9">
        <f t="shared" si="8"/>
        <v>169243.5066666666</v>
      </c>
      <c r="J35" s="52">
        <f t="shared" si="8"/>
        <v>169243.5066666666</v>
      </c>
      <c r="K35" s="64">
        <f>SUM(C35:J35)</f>
        <v>1529481.1399999997</v>
      </c>
    </row>
    <row r="36" spans="1:11" x14ac:dyDescent="0.25">
      <c r="A36">
        <v>25</v>
      </c>
      <c r="B36" t="s">
        <v>35</v>
      </c>
      <c r="C36" s="9">
        <f t="shared" ref="C36:J36" si="9">IF(C24*C31*C9*C32&lt;=0,0,(C24*C31*C9*C32))</f>
        <v>0</v>
      </c>
      <c r="D36" s="9">
        <f t="shared" si="9"/>
        <v>3402.896000000002</v>
      </c>
      <c r="E36" s="9">
        <f t="shared" si="9"/>
        <v>9698.64</v>
      </c>
      <c r="F36" s="9">
        <f t="shared" si="9"/>
        <v>9698.64</v>
      </c>
      <c r="G36" s="9">
        <f t="shared" si="9"/>
        <v>3916.3786666666647</v>
      </c>
      <c r="H36" s="9">
        <f t="shared" si="9"/>
        <v>3916.3786666666647</v>
      </c>
      <c r="I36" s="9">
        <f t="shared" si="9"/>
        <v>3916.3786666666647</v>
      </c>
      <c r="J36" s="52">
        <f t="shared" si="9"/>
        <v>3916.3786666666647</v>
      </c>
      <c r="K36" s="64">
        <f t="shared" ref="K36:K37" si="10">SUM(C36:J36)</f>
        <v>38465.690666666655</v>
      </c>
    </row>
    <row r="37" spans="1:11" x14ac:dyDescent="0.25">
      <c r="A37">
        <v>26</v>
      </c>
      <c r="B37" t="s">
        <v>36</v>
      </c>
      <c r="C37" s="9">
        <f t="shared" ref="C37:J37" si="11">C36*C8</f>
        <v>0</v>
      </c>
      <c r="D37" s="9">
        <f t="shared" si="11"/>
        <v>85072.400000000052</v>
      </c>
      <c r="E37" s="9">
        <f t="shared" si="11"/>
        <v>242466</v>
      </c>
      <c r="F37" s="9">
        <f t="shared" si="11"/>
        <v>242466</v>
      </c>
      <c r="G37" s="9">
        <f t="shared" si="11"/>
        <v>97909.466666666616</v>
      </c>
      <c r="H37" s="9">
        <f t="shared" si="11"/>
        <v>97909.466666666616</v>
      </c>
      <c r="I37" s="9">
        <f t="shared" si="11"/>
        <v>97909.466666666616</v>
      </c>
      <c r="J37" s="52">
        <f t="shared" si="11"/>
        <v>97909.466666666616</v>
      </c>
      <c r="K37" s="64">
        <f t="shared" si="10"/>
        <v>961642.26666666637</v>
      </c>
    </row>
    <row r="38" spans="1:11" x14ac:dyDescent="0.25">
      <c r="A38">
        <v>27</v>
      </c>
      <c r="B38" t="s">
        <v>37</v>
      </c>
      <c r="C38" s="9">
        <f t="shared" ref="C38:J38" si="12">C35+C37</f>
        <v>-132786.20666666669</v>
      </c>
      <c r="D38" s="9">
        <f t="shared" si="12"/>
        <v>232126.12000000014</v>
      </c>
      <c r="E38" s="9">
        <f t="shared" si="12"/>
        <v>661585.80000000005</v>
      </c>
      <c r="F38" s="9">
        <f t="shared" si="12"/>
        <v>661585.80000000005</v>
      </c>
      <c r="G38" s="9">
        <f t="shared" si="12"/>
        <v>267152.97333333321</v>
      </c>
      <c r="H38" s="9">
        <f t="shared" si="12"/>
        <v>267152.97333333321</v>
      </c>
      <c r="I38" s="9">
        <f t="shared" si="12"/>
        <v>267152.97333333321</v>
      </c>
      <c r="J38" s="52">
        <f t="shared" si="12"/>
        <v>267152.97333333321</v>
      </c>
      <c r="K38" s="64">
        <f>SUM(C38:J38)</f>
        <v>2491123.4066666663</v>
      </c>
    </row>
    <row r="39" spans="1:11" x14ac:dyDescent="0.25">
      <c r="A39">
        <v>28</v>
      </c>
      <c r="B39" t="s">
        <v>38</v>
      </c>
      <c r="C39" s="41">
        <f t="shared" ref="C39:K39" si="13">IFERROR(C38/C16,0)</f>
        <v>-0.48285893333333341</v>
      </c>
      <c r="D39" s="41">
        <f t="shared" si="13"/>
        <v>0.92850448000000052</v>
      </c>
      <c r="E39" s="41">
        <f t="shared" si="13"/>
        <v>2.6463432</v>
      </c>
      <c r="F39" s="41">
        <f t="shared" si="13"/>
        <v>2.6463432</v>
      </c>
      <c r="G39" s="41">
        <f t="shared" si="13"/>
        <v>1.0686118933333328</v>
      </c>
      <c r="H39" s="41">
        <f t="shared" si="13"/>
        <v>1.0686118933333328</v>
      </c>
      <c r="I39" s="41">
        <f t="shared" si="13"/>
        <v>1.0686118933333328</v>
      </c>
      <c r="J39" s="53">
        <f t="shared" si="13"/>
        <v>1.0686118933333328</v>
      </c>
      <c r="K39" s="65">
        <f t="shared" si="13"/>
        <v>1.2301843983539094</v>
      </c>
    </row>
    <row r="40" spans="1:11" x14ac:dyDescent="0.25">
      <c r="A40">
        <v>29</v>
      </c>
      <c r="B40" t="s">
        <v>39</v>
      </c>
      <c r="C40" s="41">
        <f t="shared" ref="C40:K40" si="14">IFERROR(C38/C17,0)</f>
        <v>-0.73945392782892805</v>
      </c>
      <c r="D40" s="41">
        <f t="shared" si="14"/>
        <v>0.65262629329734623</v>
      </c>
      <c r="E40" s="41">
        <f t="shared" si="14"/>
        <v>1.2002645137880987</v>
      </c>
      <c r="F40" s="41">
        <f t="shared" si="14"/>
        <v>1.2002645137880987</v>
      </c>
      <c r="G40" s="41">
        <f t="shared" si="14"/>
        <v>0.71887460533869085</v>
      </c>
      <c r="H40" s="41">
        <f t="shared" si="14"/>
        <v>0.71887460533869085</v>
      </c>
      <c r="I40" s="41">
        <f t="shared" si="14"/>
        <v>0.71887460533869085</v>
      </c>
      <c r="J40" s="53">
        <f t="shared" si="14"/>
        <v>0.71887460533869085</v>
      </c>
      <c r="K40" s="65">
        <f t="shared" si="14"/>
        <v>0.79737382421728298</v>
      </c>
    </row>
    <row r="41" spans="1:11" x14ac:dyDescent="0.25">
      <c r="C41" s="2"/>
      <c r="D41" s="1"/>
      <c r="E41" s="1"/>
      <c r="F41" s="1"/>
      <c r="G41" s="1"/>
      <c r="H41" s="1"/>
      <c r="I41" s="1"/>
      <c r="J41" s="1"/>
      <c r="K41" s="45"/>
    </row>
    <row r="42" spans="1:11" x14ac:dyDescent="0.25">
      <c r="A42">
        <v>30</v>
      </c>
      <c r="B42" t="s">
        <v>40</v>
      </c>
      <c r="C42" s="9">
        <f>C38+C17</f>
        <v>46787.12666666662</v>
      </c>
      <c r="D42" s="9">
        <f>D38+D17</f>
        <v>587806.12000000023</v>
      </c>
      <c r="E42" s="9">
        <f t="shared" ref="E42:K42" si="15">E38+E17</f>
        <v>1212785.8</v>
      </c>
      <c r="F42" s="9">
        <f t="shared" si="15"/>
        <v>1212785.8</v>
      </c>
      <c r="G42" s="9">
        <f t="shared" si="15"/>
        <v>638779.6399999999</v>
      </c>
      <c r="H42" s="9">
        <f t="shared" si="15"/>
        <v>638779.6399999999</v>
      </c>
      <c r="I42" s="9">
        <f t="shared" si="15"/>
        <v>638779.6399999999</v>
      </c>
      <c r="J42" s="52">
        <f t="shared" si="15"/>
        <v>638779.6399999999</v>
      </c>
      <c r="K42" s="57">
        <f t="shared" si="15"/>
        <v>5615283.4066666663</v>
      </c>
    </row>
    <row r="43" spans="1:11" x14ac:dyDescent="0.25">
      <c r="A43">
        <v>31</v>
      </c>
      <c r="B43" t="s">
        <v>41</v>
      </c>
      <c r="C43" s="9">
        <f>C16</f>
        <v>275000</v>
      </c>
      <c r="D43" s="9">
        <f t="shared" ref="D43:K43" si="16">D16</f>
        <v>250000</v>
      </c>
      <c r="E43" s="9">
        <f t="shared" si="16"/>
        <v>250000</v>
      </c>
      <c r="F43" s="9">
        <f t="shared" si="16"/>
        <v>250000</v>
      </c>
      <c r="G43" s="9">
        <f t="shared" si="16"/>
        <v>250000</v>
      </c>
      <c r="H43" s="9">
        <f t="shared" si="16"/>
        <v>250000</v>
      </c>
      <c r="I43" s="9">
        <f t="shared" si="16"/>
        <v>250000</v>
      </c>
      <c r="J43" s="52">
        <f t="shared" si="16"/>
        <v>250000</v>
      </c>
      <c r="K43" s="57">
        <f t="shared" si="16"/>
        <v>2025000</v>
      </c>
    </row>
    <row r="44" spans="1:11" ht="15.75" thickBot="1" x14ac:dyDescent="0.3">
      <c r="C44" s="2"/>
      <c r="D44" s="2"/>
      <c r="E44" s="2"/>
      <c r="F44" s="2"/>
      <c r="G44" s="2"/>
      <c r="H44" s="2"/>
      <c r="I44" s="2"/>
      <c r="J44" s="2"/>
      <c r="K44" s="49"/>
    </row>
    <row r="45" spans="1:11" ht="15.75" thickBot="1" x14ac:dyDescent="0.3">
      <c r="A45" s="67">
        <v>32</v>
      </c>
      <c r="B45" s="32" t="s">
        <v>42</v>
      </c>
      <c r="C45" s="72">
        <f>IFERROR((ABS(C42)-ABS(C43))/ABS(C42), 0)</f>
        <v>-4.8776851581254101</v>
      </c>
      <c r="D45" s="72">
        <f t="shared" ref="D45:J45" si="17">IFERROR((ABS(D42)-ABS(D43))/ABS(D42), 0)</f>
        <v>0.57468969530293446</v>
      </c>
      <c r="E45" s="72">
        <f t="shared" si="17"/>
        <v>0.79386302181308521</v>
      </c>
      <c r="F45" s="72">
        <f t="shared" si="17"/>
        <v>0.79386302181308521</v>
      </c>
      <c r="G45" s="72">
        <f t="shared" si="17"/>
        <v>0.60862872836710946</v>
      </c>
      <c r="H45" s="72">
        <f t="shared" si="17"/>
        <v>0.60862872836710946</v>
      </c>
      <c r="I45" s="72">
        <f t="shared" si="17"/>
        <v>0.60862872836710946</v>
      </c>
      <c r="J45" s="72">
        <f t="shared" si="17"/>
        <v>0.60862872836710946</v>
      </c>
      <c r="K45" s="76">
        <f t="shared" ref="K45" si="18">IFERROR((K42-K43)/K42*1,0)</f>
        <v>0.63937706196701538</v>
      </c>
    </row>
    <row r="46" spans="1:11" x14ac:dyDescent="0.25">
      <c r="C46" s="2"/>
      <c r="D46" s="2"/>
      <c r="E46" s="2"/>
      <c r="F46" s="2"/>
      <c r="G46" s="2"/>
      <c r="H46" s="2"/>
      <c r="I46" s="2"/>
      <c r="J46" s="2"/>
    </row>
    <row r="47" spans="1:11" x14ac:dyDescent="0.25">
      <c r="C47" s="2"/>
      <c r="D47" s="2"/>
      <c r="E47" s="2"/>
      <c r="F47" s="2"/>
      <c r="G47" s="2"/>
      <c r="H47" s="2"/>
      <c r="I47" s="2"/>
      <c r="J47" s="2"/>
    </row>
    <row r="66" spans="2:2" x14ac:dyDescent="0.25">
      <c r="B66" s="104" t="s">
        <v>112</v>
      </c>
    </row>
  </sheetData>
  <sheetProtection sheet="1" objects="1" scenarios="1"/>
  <mergeCells count="2">
    <mergeCell ref="D2:E2"/>
    <mergeCell ref="G2:H2"/>
  </mergeCells>
  <dataValidations count="1">
    <dataValidation type="list" showInputMessage="1" showErrorMessage="1" sqref="C28:J28" xr:uid="{0EA49981-B7C2-432A-B8C3-01FC843CD382}">
      <formula1>"National,Large,Medium,Small"</formula1>
    </dataValidation>
  </dataValidations>
  <pageMargins left="0.25" right="0.25" top="0.75" bottom="0.75" header="0.3" footer="0.3"/>
  <pageSetup paperSize="9" scale="63" fitToHeight="0" orientation="landscape" horizontalDpi="0" verticalDpi="0" r:id="rId1"/>
  <rowBreaks count="1" manualBreakCount="1">
    <brk id="45"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1554B-ACA9-4E7E-BE4B-375A874C6C1A}">
  <sheetPr>
    <pageSetUpPr fitToPage="1"/>
  </sheetPr>
  <dimension ref="B1:S71"/>
  <sheetViews>
    <sheetView zoomScale="80" zoomScaleNormal="80" workbookViewId="0">
      <selection activeCell="B29" sqref="B29:S44"/>
    </sheetView>
  </sheetViews>
  <sheetFormatPr defaultRowHeight="15" x14ac:dyDescent="0.25"/>
  <cols>
    <col min="2" max="2" width="9.140625" style="3"/>
    <col min="4" max="4" width="14.85546875" customWidth="1"/>
  </cols>
  <sheetData>
    <row r="1" spans="2:19" ht="15.75" thickBot="1" x14ac:dyDescent="0.3"/>
    <row r="2" spans="2:19" ht="15.75" thickBot="1" x14ac:dyDescent="0.3">
      <c r="B2" s="31"/>
      <c r="C2" s="32" t="s">
        <v>45</v>
      </c>
      <c r="D2" s="32"/>
      <c r="E2" s="32"/>
      <c r="F2" s="32"/>
      <c r="G2" s="33"/>
      <c r="H2" s="34" t="s">
        <v>46</v>
      </c>
      <c r="I2" s="32"/>
      <c r="J2" s="35"/>
      <c r="K2" s="35"/>
      <c r="L2" s="35"/>
      <c r="M2" s="35"/>
      <c r="N2" s="35"/>
      <c r="O2" s="35"/>
      <c r="P2" s="35"/>
      <c r="Q2" s="35"/>
      <c r="R2" s="35"/>
      <c r="S2" s="36"/>
    </row>
    <row r="3" spans="2:19" ht="24.95" customHeight="1" x14ac:dyDescent="0.25">
      <c r="B3" s="24"/>
      <c r="C3" s="25" t="s">
        <v>47</v>
      </c>
      <c r="D3" s="25"/>
      <c r="E3" s="130" t="s">
        <v>103</v>
      </c>
      <c r="F3" s="131"/>
      <c r="G3" s="132"/>
      <c r="H3" s="146"/>
      <c r="I3" s="147"/>
      <c r="J3" s="147"/>
      <c r="K3" s="147"/>
      <c r="L3" s="147"/>
      <c r="M3" s="147"/>
      <c r="N3" s="147"/>
      <c r="O3" s="147"/>
      <c r="P3" s="147"/>
      <c r="Q3" s="147"/>
      <c r="R3" s="147"/>
      <c r="S3" s="148"/>
    </row>
    <row r="4" spans="2:19" ht="24.95" customHeight="1" x14ac:dyDescent="0.25">
      <c r="B4" s="26">
        <v>1</v>
      </c>
      <c r="C4" s="27" t="s">
        <v>48</v>
      </c>
      <c r="D4" s="27"/>
      <c r="E4" s="133"/>
      <c r="F4" s="133"/>
      <c r="G4" s="134"/>
      <c r="H4" s="137" t="s">
        <v>49</v>
      </c>
      <c r="I4" s="138"/>
      <c r="J4" s="138"/>
      <c r="K4" s="138"/>
      <c r="L4" s="138"/>
      <c r="M4" s="138"/>
      <c r="N4" s="138"/>
      <c r="O4" s="138"/>
      <c r="P4" s="138"/>
      <c r="Q4" s="138"/>
      <c r="R4" s="138"/>
      <c r="S4" s="139"/>
    </row>
    <row r="5" spans="2:19" ht="24.95" customHeight="1" x14ac:dyDescent="0.25">
      <c r="B5" s="26"/>
      <c r="C5" s="27"/>
      <c r="D5" s="27"/>
      <c r="E5" s="20" t="s">
        <v>27</v>
      </c>
      <c r="F5" s="21">
        <v>1.25</v>
      </c>
      <c r="G5" s="14"/>
      <c r="H5" s="137" t="s">
        <v>50</v>
      </c>
      <c r="I5" s="138"/>
      <c r="J5" s="138"/>
      <c r="K5" s="138"/>
      <c r="L5" s="138"/>
      <c r="M5" s="138"/>
      <c r="N5" s="138"/>
      <c r="O5" s="138"/>
      <c r="P5" s="138"/>
      <c r="Q5" s="138"/>
      <c r="R5" s="138"/>
      <c r="S5" s="139"/>
    </row>
    <row r="6" spans="2:19" ht="24.95" customHeight="1" x14ac:dyDescent="0.25">
      <c r="B6" s="26"/>
      <c r="C6" s="27"/>
      <c r="D6" s="27"/>
      <c r="E6" s="20" t="s">
        <v>51</v>
      </c>
      <c r="F6" s="21">
        <v>1.1000000000000001</v>
      </c>
      <c r="G6" s="14"/>
      <c r="H6" s="137" t="s">
        <v>52</v>
      </c>
      <c r="I6" s="138"/>
      <c r="J6" s="138"/>
      <c r="K6" s="138"/>
      <c r="L6" s="138"/>
      <c r="M6" s="138"/>
      <c r="N6" s="138"/>
      <c r="O6" s="138"/>
      <c r="P6" s="138"/>
      <c r="Q6" s="138"/>
      <c r="R6" s="138"/>
      <c r="S6" s="139"/>
    </row>
    <row r="7" spans="2:19" ht="24.95" customHeight="1" x14ac:dyDescent="0.25">
      <c r="B7" s="26"/>
      <c r="C7" s="27"/>
      <c r="D7" s="27"/>
      <c r="E7" s="20" t="s">
        <v>53</v>
      </c>
      <c r="F7" s="21">
        <v>1.05</v>
      </c>
      <c r="G7" s="14"/>
      <c r="H7" s="137" t="s">
        <v>54</v>
      </c>
      <c r="I7" s="138"/>
      <c r="J7" s="138"/>
      <c r="K7" s="138"/>
      <c r="L7" s="138"/>
      <c r="M7" s="138"/>
      <c r="N7" s="138"/>
      <c r="O7" s="138"/>
      <c r="P7" s="138"/>
      <c r="Q7" s="138"/>
      <c r="R7" s="138"/>
      <c r="S7" s="139"/>
    </row>
    <row r="8" spans="2:19" ht="24.95" customHeight="1" x14ac:dyDescent="0.25">
      <c r="B8" s="26"/>
      <c r="C8" s="27"/>
      <c r="D8" s="27"/>
      <c r="E8" s="20" t="s">
        <v>28</v>
      </c>
      <c r="F8" s="21">
        <v>1</v>
      </c>
      <c r="G8" s="14"/>
      <c r="H8" s="137" t="s">
        <v>55</v>
      </c>
      <c r="I8" s="138"/>
      <c r="J8" s="138"/>
      <c r="K8" s="138"/>
      <c r="L8" s="138"/>
      <c r="M8" s="138"/>
      <c r="N8" s="138"/>
      <c r="O8" s="138"/>
      <c r="P8" s="138"/>
      <c r="Q8" s="138"/>
      <c r="R8" s="138"/>
      <c r="S8" s="139"/>
    </row>
    <row r="9" spans="2:19" ht="24.95" customHeight="1" thickBot="1" x14ac:dyDescent="0.3">
      <c r="B9" s="26"/>
      <c r="C9" s="27"/>
      <c r="D9" s="27"/>
      <c r="E9" s="20"/>
      <c r="F9" s="20"/>
      <c r="G9" s="14"/>
      <c r="H9" s="140"/>
      <c r="I9" s="141"/>
      <c r="J9" s="141"/>
      <c r="K9" s="141"/>
      <c r="L9" s="141"/>
      <c r="M9" s="141"/>
      <c r="N9" s="141"/>
      <c r="O9" s="141"/>
      <c r="P9" s="141"/>
      <c r="Q9" s="141"/>
      <c r="R9" s="141"/>
      <c r="S9" s="142"/>
    </row>
    <row r="10" spans="2:19" ht="24.95" customHeight="1" x14ac:dyDescent="0.25">
      <c r="B10" s="24"/>
      <c r="C10" s="25" t="s">
        <v>56</v>
      </c>
      <c r="D10" s="25"/>
      <c r="E10" s="22"/>
      <c r="F10" s="22"/>
      <c r="G10" s="13"/>
      <c r="H10" s="143" t="s">
        <v>57</v>
      </c>
      <c r="I10" s="144"/>
      <c r="J10" s="144"/>
      <c r="K10" s="144"/>
      <c r="L10" s="144"/>
      <c r="M10" s="144"/>
      <c r="N10" s="144"/>
      <c r="O10" s="144"/>
      <c r="P10" s="144"/>
      <c r="Q10" s="144"/>
      <c r="R10" s="144"/>
      <c r="S10" s="145"/>
    </row>
    <row r="11" spans="2:19" ht="24.95" customHeight="1" x14ac:dyDescent="0.25">
      <c r="B11" s="26">
        <v>2</v>
      </c>
      <c r="C11" s="27" t="s">
        <v>58</v>
      </c>
      <c r="D11" s="27"/>
      <c r="E11" s="20">
        <v>4</v>
      </c>
      <c r="F11" s="21">
        <v>1.1499999999999999</v>
      </c>
      <c r="G11" s="14"/>
      <c r="H11" s="137" t="s">
        <v>59</v>
      </c>
      <c r="I11" s="138"/>
      <c r="J11" s="138"/>
      <c r="K11" s="138"/>
      <c r="L11" s="138"/>
      <c r="M11" s="138"/>
      <c r="N11" s="138"/>
      <c r="O11" s="138"/>
      <c r="P11" s="138"/>
      <c r="Q11" s="138"/>
      <c r="R11" s="138"/>
      <c r="S11" s="139"/>
    </row>
    <row r="12" spans="2:19" ht="24.95" customHeight="1" x14ac:dyDescent="0.25">
      <c r="B12" s="26"/>
      <c r="C12" s="27"/>
      <c r="D12" s="27"/>
      <c r="E12" s="20">
        <v>3</v>
      </c>
      <c r="F12" s="21">
        <v>1</v>
      </c>
      <c r="G12" s="14"/>
      <c r="H12" s="137" t="s">
        <v>60</v>
      </c>
      <c r="I12" s="138"/>
      <c r="J12" s="138"/>
      <c r="K12" s="138"/>
      <c r="L12" s="138"/>
      <c r="M12" s="138"/>
      <c r="N12" s="138"/>
      <c r="O12" s="138"/>
      <c r="P12" s="138"/>
      <c r="Q12" s="138"/>
      <c r="R12" s="138"/>
      <c r="S12" s="139"/>
    </row>
    <row r="13" spans="2:19" ht="24.95" customHeight="1" x14ac:dyDescent="0.25">
      <c r="B13" s="26"/>
      <c r="C13" s="27"/>
      <c r="D13" s="27"/>
      <c r="E13" s="20">
        <v>2</v>
      </c>
      <c r="F13" s="21">
        <v>0.8</v>
      </c>
      <c r="G13" s="14"/>
      <c r="H13" s="137" t="s">
        <v>61</v>
      </c>
      <c r="I13" s="138"/>
      <c r="J13" s="138"/>
      <c r="K13" s="138"/>
      <c r="L13" s="138"/>
      <c r="M13" s="138"/>
      <c r="N13" s="138"/>
      <c r="O13" s="138"/>
      <c r="P13" s="138"/>
      <c r="Q13" s="138"/>
      <c r="R13" s="138"/>
      <c r="S13" s="139"/>
    </row>
    <row r="14" spans="2:19" ht="24.95" customHeight="1" x14ac:dyDescent="0.25">
      <c r="B14" s="26"/>
      <c r="C14" s="27"/>
      <c r="D14" s="27"/>
      <c r="E14" s="20">
        <v>1</v>
      </c>
      <c r="F14" s="21">
        <v>0.25</v>
      </c>
      <c r="G14" s="14"/>
      <c r="H14" s="137" t="s">
        <v>62</v>
      </c>
      <c r="I14" s="138"/>
      <c r="J14" s="138"/>
      <c r="K14" s="138"/>
      <c r="L14" s="138"/>
      <c r="M14" s="138"/>
      <c r="N14" s="138"/>
      <c r="O14" s="138"/>
      <c r="P14" s="138"/>
      <c r="Q14" s="138"/>
      <c r="R14" s="138"/>
      <c r="S14" s="139"/>
    </row>
    <row r="15" spans="2:19" ht="24.95" customHeight="1" x14ac:dyDescent="0.25">
      <c r="B15" s="26"/>
      <c r="C15" s="27"/>
      <c r="D15" s="27"/>
      <c r="E15" s="20">
        <v>0</v>
      </c>
      <c r="F15" s="21">
        <v>0</v>
      </c>
      <c r="G15" s="14"/>
      <c r="H15" s="137" t="s">
        <v>63</v>
      </c>
      <c r="I15" s="138"/>
      <c r="J15" s="138"/>
      <c r="K15" s="138"/>
      <c r="L15" s="138"/>
      <c r="M15" s="138"/>
      <c r="N15" s="138"/>
      <c r="O15" s="138"/>
      <c r="P15" s="138"/>
      <c r="Q15" s="138"/>
      <c r="R15" s="138"/>
      <c r="S15" s="139"/>
    </row>
    <row r="16" spans="2:19" ht="24.95" customHeight="1" thickBot="1" x14ac:dyDescent="0.3">
      <c r="B16" s="28"/>
      <c r="C16" s="29"/>
      <c r="D16" s="29"/>
      <c r="E16" s="23"/>
      <c r="F16" s="23"/>
      <c r="G16" s="16"/>
      <c r="H16" s="140"/>
      <c r="I16" s="141"/>
      <c r="J16" s="141"/>
      <c r="K16" s="141"/>
      <c r="L16" s="141"/>
      <c r="M16" s="141"/>
      <c r="N16" s="141"/>
      <c r="O16" s="141"/>
      <c r="P16" s="141"/>
      <c r="Q16" s="141"/>
      <c r="R16" s="141"/>
      <c r="S16" s="142"/>
    </row>
    <row r="17" spans="2:19" ht="24.95" customHeight="1" x14ac:dyDescent="0.25">
      <c r="B17" s="24"/>
      <c r="C17" s="25"/>
      <c r="D17" s="25"/>
      <c r="E17" s="22"/>
      <c r="F17" s="22"/>
      <c r="G17" s="13"/>
      <c r="H17" s="143" t="s">
        <v>64</v>
      </c>
      <c r="I17" s="144"/>
      <c r="J17" s="144"/>
      <c r="K17" s="144"/>
      <c r="L17" s="144"/>
      <c r="M17" s="144"/>
      <c r="N17" s="144"/>
      <c r="O17" s="144"/>
      <c r="P17" s="144"/>
      <c r="Q17" s="144"/>
      <c r="R17" s="144"/>
      <c r="S17" s="145"/>
    </row>
    <row r="18" spans="2:19" ht="24.95" customHeight="1" x14ac:dyDescent="0.25">
      <c r="B18" s="26">
        <v>3</v>
      </c>
      <c r="C18" s="27" t="s">
        <v>65</v>
      </c>
      <c r="D18" s="27"/>
      <c r="E18" s="20" t="s">
        <v>66</v>
      </c>
      <c r="F18" s="21">
        <v>1.1499999999999999</v>
      </c>
      <c r="G18" s="14"/>
      <c r="H18" s="137" t="s">
        <v>67</v>
      </c>
      <c r="I18" s="138"/>
      <c r="J18" s="138"/>
      <c r="K18" s="138"/>
      <c r="L18" s="138"/>
      <c r="M18" s="138"/>
      <c r="N18" s="138"/>
      <c r="O18" s="138"/>
      <c r="P18" s="138"/>
      <c r="Q18" s="138"/>
      <c r="R18" s="138"/>
      <c r="S18" s="139"/>
    </row>
    <row r="19" spans="2:19" ht="24.95" customHeight="1" x14ac:dyDescent="0.25">
      <c r="B19" s="26"/>
      <c r="C19" s="27"/>
      <c r="D19" s="27"/>
      <c r="E19" s="20" t="s">
        <v>68</v>
      </c>
      <c r="F19" s="21">
        <v>1</v>
      </c>
      <c r="G19" s="14"/>
      <c r="H19" s="137" t="s">
        <v>69</v>
      </c>
      <c r="I19" s="138"/>
      <c r="J19" s="138"/>
      <c r="K19" s="138"/>
      <c r="L19" s="138"/>
      <c r="M19" s="138"/>
      <c r="N19" s="138"/>
      <c r="O19" s="138"/>
      <c r="P19" s="138"/>
      <c r="Q19" s="138"/>
      <c r="R19" s="138"/>
      <c r="S19" s="139"/>
    </row>
    <row r="20" spans="2:19" ht="24.95" customHeight="1" x14ac:dyDescent="0.25">
      <c r="B20" s="26"/>
      <c r="C20" s="27"/>
      <c r="D20" s="27"/>
      <c r="E20" s="20" t="s">
        <v>70</v>
      </c>
      <c r="F20" s="21">
        <v>0</v>
      </c>
      <c r="G20" s="14"/>
      <c r="H20" s="137" t="s">
        <v>71</v>
      </c>
      <c r="I20" s="138"/>
      <c r="J20" s="138"/>
      <c r="K20" s="138"/>
      <c r="L20" s="138"/>
      <c r="M20" s="138"/>
      <c r="N20" s="138"/>
      <c r="O20" s="138"/>
      <c r="P20" s="138"/>
      <c r="Q20" s="138"/>
      <c r="R20" s="138"/>
      <c r="S20" s="139"/>
    </row>
    <row r="21" spans="2:19" ht="24.95" customHeight="1" thickBot="1" x14ac:dyDescent="0.3">
      <c r="B21" s="28"/>
      <c r="C21" s="29"/>
      <c r="D21" s="29"/>
      <c r="E21" s="23"/>
      <c r="F21" s="23"/>
      <c r="G21" s="16"/>
      <c r="H21" s="140"/>
      <c r="I21" s="141"/>
      <c r="J21" s="141"/>
      <c r="K21" s="141"/>
      <c r="L21" s="141"/>
      <c r="M21" s="141"/>
      <c r="N21" s="141"/>
      <c r="O21" s="141"/>
      <c r="P21" s="141"/>
      <c r="Q21" s="141"/>
      <c r="R21" s="141"/>
      <c r="S21" s="142"/>
    </row>
    <row r="22" spans="2:19" ht="24.95" customHeight="1" x14ac:dyDescent="0.25">
      <c r="B22" s="24"/>
      <c r="C22" s="25"/>
      <c r="D22" s="25"/>
      <c r="E22" s="22"/>
      <c r="F22" s="22"/>
      <c r="G22" s="13"/>
      <c r="H22" s="143" t="s">
        <v>72</v>
      </c>
      <c r="I22" s="144"/>
      <c r="J22" s="144"/>
      <c r="K22" s="144"/>
      <c r="L22" s="144"/>
      <c r="M22" s="144"/>
      <c r="N22" s="144"/>
      <c r="O22" s="144"/>
      <c r="P22" s="144"/>
      <c r="Q22" s="144"/>
      <c r="R22" s="144"/>
      <c r="S22" s="145"/>
    </row>
    <row r="23" spans="2:19" ht="24.95" customHeight="1" x14ac:dyDescent="0.25">
      <c r="B23" s="26">
        <v>4</v>
      </c>
      <c r="C23" s="27" t="s">
        <v>73</v>
      </c>
      <c r="D23" s="27"/>
      <c r="E23" s="20">
        <v>4</v>
      </c>
      <c r="F23" s="21">
        <v>1.1499999999999999</v>
      </c>
      <c r="G23" s="14"/>
      <c r="H23" s="137" t="s">
        <v>59</v>
      </c>
      <c r="I23" s="138"/>
      <c r="J23" s="138"/>
      <c r="K23" s="138"/>
      <c r="L23" s="138"/>
      <c r="M23" s="138"/>
      <c r="N23" s="138"/>
      <c r="O23" s="138"/>
      <c r="P23" s="138"/>
      <c r="Q23" s="138"/>
      <c r="R23" s="138"/>
      <c r="S23" s="139"/>
    </row>
    <row r="24" spans="2:19" ht="24.95" customHeight="1" x14ac:dyDescent="0.25">
      <c r="B24" s="26"/>
      <c r="C24" s="27"/>
      <c r="D24" s="27"/>
      <c r="E24" s="20">
        <v>3</v>
      </c>
      <c r="F24" s="21">
        <v>1</v>
      </c>
      <c r="G24" s="14"/>
      <c r="H24" s="137" t="s">
        <v>60</v>
      </c>
      <c r="I24" s="138"/>
      <c r="J24" s="138"/>
      <c r="K24" s="138"/>
      <c r="L24" s="138"/>
      <c r="M24" s="138"/>
      <c r="N24" s="138"/>
      <c r="O24" s="138"/>
      <c r="P24" s="138"/>
      <c r="Q24" s="138"/>
      <c r="R24" s="138"/>
      <c r="S24" s="139"/>
    </row>
    <row r="25" spans="2:19" ht="24.95" customHeight="1" x14ac:dyDescent="0.25">
      <c r="B25" s="26"/>
      <c r="C25" s="27"/>
      <c r="D25" s="27"/>
      <c r="E25" s="20">
        <v>2</v>
      </c>
      <c r="F25" s="21">
        <v>0.9</v>
      </c>
      <c r="G25" s="14"/>
      <c r="H25" s="137" t="s">
        <v>61</v>
      </c>
      <c r="I25" s="138"/>
      <c r="J25" s="138"/>
      <c r="K25" s="138"/>
      <c r="L25" s="138"/>
      <c r="M25" s="138"/>
      <c r="N25" s="138"/>
      <c r="O25" s="138"/>
      <c r="P25" s="138"/>
      <c r="Q25" s="138"/>
      <c r="R25" s="138"/>
      <c r="S25" s="139"/>
    </row>
    <row r="26" spans="2:19" ht="24.95" customHeight="1" x14ac:dyDescent="0.25">
      <c r="B26" s="26"/>
      <c r="C26" s="27"/>
      <c r="D26" s="27"/>
      <c r="E26" s="20">
        <v>1</v>
      </c>
      <c r="F26" s="21">
        <v>0.5</v>
      </c>
      <c r="G26" s="14"/>
      <c r="H26" s="137" t="s">
        <v>62</v>
      </c>
      <c r="I26" s="138"/>
      <c r="J26" s="138"/>
      <c r="K26" s="138"/>
      <c r="L26" s="138"/>
      <c r="M26" s="138"/>
      <c r="N26" s="138"/>
      <c r="O26" s="138"/>
      <c r="P26" s="138"/>
      <c r="Q26" s="138"/>
      <c r="R26" s="138"/>
      <c r="S26" s="139"/>
    </row>
    <row r="27" spans="2:19" ht="24.95" customHeight="1" x14ac:dyDescent="0.25">
      <c r="B27" s="26"/>
      <c r="C27" s="27"/>
      <c r="D27" s="27"/>
      <c r="E27" s="20">
        <v>0</v>
      </c>
      <c r="F27" s="21">
        <v>0.5</v>
      </c>
      <c r="G27" s="14"/>
      <c r="H27" s="137" t="s">
        <v>63</v>
      </c>
      <c r="I27" s="138"/>
      <c r="J27" s="138"/>
      <c r="K27" s="138"/>
      <c r="L27" s="138"/>
      <c r="M27" s="138"/>
      <c r="N27" s="138"/>
      <c r="O27" s="138"/>
      <c r="P27" s="138"/>
      <c r="Q27" s="138"/>
      <c r="R27" s="138"/>
      <c r="S27" s="139"/>
    </row>
    <row r="28" spans="2:19" ht="24.95" customHeight="1" thickBot="1" x14ac:dyDescent="0.3">
      <c r="B28" s="28"/>
      <c r="C28" s="29"/>
      <c r="D28" s="29"/>
      <c r="E28" s="15"/>
      <c r="F28" s="15"/>
      <c r="G28" s="16"/>
      <c r="H28" s="140"/>
      <c r="I28" s="141"/>
      <c r="J28" s="141"/>
      <c r="K28" s="141"/>
      <c r="L28" s="141"/>
      <c r="M28" s="141"/>
      <c r="N28" s="141"/>
      <c r="O28" s="141"/>
      <c r="P28" s="141"/>
      <c r="Q28" s="141"/>
      <c r="R28" s="141"/>
      <c r="S28" s="142"/>
    </row>
    <row r="29" spans="2:19" x14ac:dyDescent="0.25">
      <c r="B29" s="121" t="s">
        <v>111</v>
      </c>
      <c r="C29" s="122"/>
      <c r="D29" s="122"/>
      <c r="E29" s="122"/>
      <c r="F29" s="122"/>
      <c r="G29" s="122"/>
      <c r="H29" s="122"/>
      <c r="I29" s="122"/>
      <c r="J29" s="122"/>
      <c r="K29" s="122"/>
      <c r="L29" s="122"/>
      <c r="M29" s="122"/>
      <c r="N29" s="122"/>
      <c r="O29" s="122"/>
      <c r="P29" s="122"/>
      <c r="Q29" s="122"/>
      <c r="R29" s="122"/>
      <c r="S29" s="123"/>
    </row>
    <row r="30" spans="2:19" x14ac:dyDescent="0.25">
      <c r="B30" s="124"/>
      <c r="C30" s="125"/>
      <c r="D30" s="125"/>
      <c r="E30" s="125"/>
      <c r="F30" s="125"/>
      <c r="G30" s="125"/>
      <c r="H30" s="125"/>
      <c r="I30" s="125"/>
      <c r="J30" s="125"/>
      <c r="K30" s="125"/>
      <c r="L30" s="125"/>
      <c r="M30" s="125"/>
      <c r="N30" s="125"/>
      <c r="O30" s="125"/>
      <c r="P30" s="125"/>
      <c r="Q30" s="125"/>
      <c r="R30" s="125"/>
      <c r="S30" s="126"/>
    </row>
    <row r="31" spans="2:19" x14ac:dyDescent="0.25">
      <c r="B31" s="124"/>
      <c r="C31" s="125"/>
      <c r="D31" s="125"/>
      <c r="E31" s="125"/>
      <c r="F31" s="125"/>
      <c r="G31" s="125"/>
      <c r="H31" s="125"/>
      <c r="I31" s="125"/>
      <c r="J31" s="125"/>
      <c r="K31" s="125"/>
      <c r="L31" s="125"/>
      <c r="M31" s="125"/>
      <c r="N31" s="125"/>
      <c r="O31" s="125"/>
      <c r="P31" s="125"/>
      <c r="Q31" s="125"/>
      <c r="R31" s="125"/>
      <c r="S31" s="126"/>
    </row>
    <row r="32" spans="2:19" x14ac:dyDescent="0.25">
      <c r="B32" s="124"/>
      <c r="C32" s="125"/>
      <c r="D32" s="125"/>
      <c r="E32" s="125"/>
      <c r="F32" s="125"/>
      <c r="G32" s="125"/>
      <c r="H32" s="125"/>
      <c r="I32" s="125"/>
      <c r="J32" s="125"/>
      <c r="K32" s="125"/>
      <c r="L32" s="125"/>
      <c r="M32" s="125"/>
      <c r="N32" s="125"/>
      <c r="O32" s="125"/>
      <c r="P32" s="125"/>
      <c r="Q32" s="125"/>
      <c r="R32" s="125"/>
      <c r="S32" s="126"/>
    </row>
    <row r="33" spans="2:19" x14ac:dyDescent="0.25">
      <c r="B33" s="124"/>
      <c r="C33" s="125"/>
      <c r="D33" s="125"/>
      <c r="E33" s="125"/>
      <c r="F33" s="125"/>
      <c r="G33" s="125"/>
      <c r="H33" s="125"/>
      <c r="I33" s="125"/>
      <c r="J33" s="125"/>
      <c r="K33" s="125"/>
      <c r="L33" s="125"/>
      <c r="M33" s="125"/>
      <c r="N33" s="125"/>
      <c r="O33" s="125"/>
      <c r="P33" s="125"/>
      <c r="Q33" s="125"/>
      <c r="R33" s="125"/>
      <c r="S33" s="126"/>
    </row>
    <row r="34" spans="2:19" x14ac:dyDescent="0.25">
      <c r="B34" s="124"/>
      <c r="C34" s="125"/>
      <c r="D34" s="125"/>
      <c r="E34" s="125"/>
      <c r="F34" s="125"/>
      <c r="G34" s="125"/>
      <c r="H34" s="125"/>
      <c r="I34" s="125"/>
      <c r="J34" s="125"/>
      <c r="K34" s="125"/>
      <c r="L34" s="125"/>
      <c r="M34" s="125"/>
      <c r="N34" s="125"/>
      <c r="O34" s="125"/>
      <c r="P34" s="125"/>
      <c r="Q34" s="125"/>
      <c r="R34" s="125"/>
      <c r="S34" s="126"/>
    </row>
    <row r="35" spans="2:19" x14ac:dyDescent="0.25">
      <c r="B35" s="124"/>
      <c r="C35" s="125"/>
      <c r="D35" s="125"/>
      <c r="E35" s="125"/>
      <c r="F35" s="125"/>
      <c r="G35" s="125"/>
      <c r="H35" s="125"/>
      <c r="I35" s="125"/>
      <c r="J35" s="125"/>
      <c r="K35" s="125"/>
      <c r="L35" s="125"/>
      <c r="M35" s="125"/>
      <c r="N35" s="125"/>
      <c r="O35" s="125"/>
      <c r="P35" s="125"/>
      <c r="Q35" s="125"/>
      <c r="R35" s="125"/>
      <c r="S35" s="126"/>
    </row>
    <row r="36" spans="2:19" x14ac:dyDescent="0.25">
      <c r="B36" s="124"/>
      <c r="C36" s="125"/>
      <c r="D36" s="125"/>
      <c r="E36" s="125"/>
      <c r="F36" s="125"/>
      <c r="G36" s="125"/>
      <c r="H36" s="125"/>
      <c r="I36" s="125"/>
      <c r="J36" s="125"/>
      <c r="K36" s="125"/>
      <c r="L36" s="125"/>
      <c r="M36" s="125"/>
      <c r="N36" s="125"/>
      <c r="O36" s="125"/>
      <c r="P36" s="125"/>
      <c r="Q36" s="125"/>
      <c r="R36" s="125"/>
      <c r="S36" s="126"/>
    </row>
    <row r="37" spans="2:19" x14ac:dyDescent="0.25">
      <c r="B37" s="124"/>
      <c r="C37" s="125"/>
      <c r="D37" s="125"/>
      <c r="E37" s="125"/>
      <c r="F37" s="125"/>
      <c r="G37" s="125"/>
      <c r="H37" s="125"/>
      <c r="I37" s="125"/>
      <c r="J37" s="125"/>
      <c r="K37" s="125"/>
      <c r="L37" s="125"/>
      <c r="M37" s="125"/>
      <c r="N37" s="125"/>
      <c r="O37" s="125"/>
      <c r="P37" s="125"/>
      <c r="Q37" s="125"/>
      <c r="R37" s="125"/>
      <c r="S37" s="126"/>
    </row>
    <row r="38" spans="2:19" x14ac:dyDescent="0.25">
      <c r="B38" s="124"/>
      <c r="C38" s="125"/>
      <c r="D38" s="125"/>
      <c r="E38" s="125"/>
      <c r="F38" s="125"/>
      <c r="G38" s="125"/>
      <c r="H38" s="125"/>
      <c r="I38" s="125"/>
      <c r="J38" s="125"/>
      <c r="K38" s="125"/>
      <c r="L38" s="125"/>
      <c r="M38" s="125"/>
      <c r="N38" s="125"/>
      <c r="O38" s="125"/>
      <c r="P38" s="125"/>
      <c r="Q38" s="125"/>
      <c r="R38" s="125"/>
      <c r="S38" s="126"/>
    </row>
    <row r="39" spans="2:19" x14ac:dyDescent="0.25">
      <c r="B39" s="124"/>
      <c r="C39" s="125"/>
      <c r="D39" s="125"/>
      <c r="E39" s="125"/>
      <c r="F39" s="125"/>
      <c r="G39" s="125"/>
      <c r="H39" s="125"/>
      <c r="I39" s="125"/>
      <c r="J39" s="125"/>
      <c r="K39" s="125"/>
      <c r="L39" s="125"/>
      <c r="M39" s="125"/>
      <c r="N39" s="125"/>
      <c r="O39" s="125"/>
      <c r="P39" s="125"/>
      <c r="Q39" s="125"/>
      <c r="R39" s="125"/>
      <c r="S39" s="126"/>
    </row>
    <row r="40" spans="2:19" x14ac:dyDescent="0.25">
      <c r="B40" s="124"/>
      <c r="C40" s="125"/>
      <c r="D40" s="125"/>
      <c r="E40" s="125"/>
      <c r="F40" s="125"/>
      <c r="G40" s="125"/>
      <c r="H40" s="125"/>
      <c r="I40" s="125"/>
      <c r="J40" s="125"/>
      <c r="K40" s="125"/>
      <c r="L40" s="125"/>
      <c r="M40" s="125"/>
      <c r="N40" s="125"/>
      <c r="O40" s="125"/>
      <c r="P40" s="125"/>
      <c r="Q40" s="125"/>
      <c r="R40" s="125"/>
      <c r="S40" s="126"/>
    </row>
    <row r="41" spans="2:19" x14ac:dyDescent="0.25">
      <c r="B41" s="124"/>
      <c r="C41" s="125"/>
      <c r="D41" s="125"/>
      <c r="E41" s="125"/>
      <c r="F41" s="125"/>
      <c r="G41" s="125"/>
      <c r="H41" s="125"/>
      <c r="I41" s="125"/>
      <c r="J41" s="125"/>
      <c r="K41" s="125"/>
      <c r="L41" s="125"/>
      <c r="M41" s="125"/>
      <c r="N41" s="125"/>
      <c r="O41" s="125"/>
      <c r="P41" s="125"/>
      <c r="Q41" s="125"/>
      <c r="R41" s="125"/>
      <c r="S41" s="126"/>
    </row>
    <row r="42" spans="2:19" x14ac:dyDescent="0.25">
      <c r="B42" s="124"/>
      <c r="C42" s="125"/>
      <c r="D42" s="125"/>
      <c r="E42" s="125"/>
      <c r="F42" s="125"/>
      <c r="G42" s="125"/>
      <c r="H42" s="125"/>
      <c r="I42" s="125"/>
      <c r="J42" s="125"/>
      <c r="K42" s="125"/>
      <c r="L42" s="125"/>
      <c r="M42" s="125"/>
      <c r="N42" s="125"/>
      <c r="O42" s="125"/>
      <c r="P42" s="125"/>
      <c r="Q42" s="125"/>
      <c r="R42" s="125"/>
      <c r="S42" s="126"/>
    </row>
    <row r="43" spans="2:19" x14ac:dyDescent="0.25">
      <c r="B43" s="124"/>
      <c r="C43" s="125"/>
      <c r="D43" s="125"/>
      <c r="E43" s="125"/>
      <c r="F43" s="125"/>
      <c r="G43" s="125"/>
      <c r="H43" s="125"/>
      <c r="I43" s="125"/>
      <c r="J43" s="125"/>
      <c r="K43" s="125"/>
      <c r="L43" s="125"/>
      <c r="M43" s="125"/>
      <c r="N43" s="125"/>
      <c r="O43" s="125"/>
      <c r="P43" s="125"/>
      <c r="Q43" s="125"/>
      <c r="R43" s="125"/>
      <c r="S43" s="126"/>
    </row>
    <row r="44" spans="2:19" ht="43.9" customHeight="1" thickBot="1" x14ac:dyDescent="0.3">
      <c r="B44" s="127"/>
      <c r="C44" s="128"/>
      <c r="D44" s="128"/>
      <c r="E44" s="128"/>
      <c r="F44" s="128"/>
      <c r="G44" s="128"/>
      <c r="H44" s="128"/>
      <c r="I44" s="128"/>
      <c r="J44" s="128"/>
      <c r="K44" s="128"/>
      <c r="L44" s="128"/>
      <c r="M44" s="128"/>
      <c r="N44" s="128"/>
      <c r="O44" s="128"/>
      <c r="P44" s="128"/>
      <c r="Q44" s="128"/>
      <c r="R44" s="128"/>
      <c r="S44" s="129"/>
    </row>
    <row r="45" spans="2:19" ht="15.75" thickBot="1" x14ac:dyDescent="0.3">
      <c r="B45" s="121" t="s">
        <v>104</v>
      </c>
      <c r="C45" s="135"/>
      <c r="D45" s="135"/>
      <c r="E45" s="135"/>
      <c r="F45" s="135"/>
      <c r="G45" s="135"/>
      <c r="H45" s="135"/>
      <c r="I45" s="135"/>
      <c r="J45" s="135"/>
      <c r="K45" s="135"/>
      <c r="L45" s="135"/>
      <c r="M45" s="135"/>
      <c r="N45" s="135"/>
      <c r="O45" s="135"/>
      <c r="P45" s="135"/>
      <c r="Q45" s="135"/>
      <c r="R45" s="135"/>
      <c r="S45" s="136"/>
    </row>
    <row r="46" spans="2:19" ht="15.75" x14ac:dyDescent="0.25">
      <c r="B46" s="24"/>
      <c r="C46" s="25" t="s">
        <v>47</v>
      </c>
      <c r="D46" s="25"/>
      <c r="E46" s="130" t="s">
        <v>103</v>
      </c>
      <c r="F46" s="131"/>
      <c r="G46" s="132"/>
      <c r="H46" s="94"/>
      <c r="I46" s="94"/>
      <c r="J46" s="94"/>
      <c r="K46" s="94"/>
      <c r="L46" s="94"/>
      <c r="M46" s="94"/>
      <c r="N46" s="94"/>
      <c r="O46" s="94"/>
      <c r="P46" s="94"/>
      <c r="Q46" s="94"/>
      <c r="R46" s="94"/>
      <c r="S46" s="109"/>
    </row>
    <row r="47" spans="2:19" ht="15.75" x14ac:dyDescent="0.25">
      <c r="B47" s="26">
        <v>1</v>
      </c>
      <c r="C47" s="27" t="s">
        <v>48</v>
      </c>
      <c r="D47" s="27"/>
      <c r="E47" s="133"/>
      <c r="F47" s="133"/>
      <c r="G47" s="134"/>
      <c r="H47" s="94"/>
      <c r="I47" s="94"/>
      <c r="J47" s="94"/>
      <c r="K47" s="94"/>
      <c r="L47" s="94"/>
      <c r="M47" s="94"/>
      <c r="N47" s="94"/>
      <c r="O47" s="94"/>
      <c r="P47" s="94"/>
      <c r="Q47" s="94"/>
      <c r="R47" s="94"/>
      <c r="S47" s="109"/>
    </row>
    <row r="48" spans="2:19" ht="15.75" x14ac:dyDescent="0.25">
      <c r="B48" s="26"/>
      <c r="C48" s="27"/>
      <c r="D48" s="27"/>
      <c r="E48" s="20" t="s">
        <v>27</v>
      </c>
      <c r="F48" s="105">
        <v>1.25</v>
      </c>
      <c r="G48" s="14"/>
      <c r="H48" s="94"/>
      <c r="I48" s="94"/>
      <c r="J48" s="94"/>
      <c r="K48" s="94"/>
      <c r="L48" s="94"/>
      <c r="M48" s="94"/>
      <c r="N48" s="94"/>
      <c r="O48" s="94"/>
      <c r="P48" s="94"/>
      <c r="Q48" s="94"/>
      <c r="R48" s="94"/>
      <c r="S48" s="109"/>
    </row>
    <row r="49" spans="2:19" ht="15.75" x14ac:dyDescent="0.25">
      <c r="B49" s="26"/>
      <c r="C49" s="27"/>
      <c r="D49" s="27"/>
      <c r="E49" s="20" t="s">
        <v>51</v>
      </c>
      <c r="F49" s="105">
        <v>1.1000000000000001</v>
      </c>
      <c r="G49" s="14"/>
      <c r="H49" s="94"/>
      <c r="I49" s="94"/>
      <c r="J49" s="94"/>
      <c r="K49" s="94"/>
      <c r="L49" s="94"/>
      <c r="M49" s="94"/>
      <c r="N49" s="94"/>
      <c r="O49" s="94"/>
      <c r="P49" s="94"/>
      <c r="Q49" s="94"/>
      <c r="R49" s="94"/>
      <c r="S49" s="109"/>
    </row>
    <row r="50" spans="2:19" ht="15.75" x14ac:dyDescent="0.25">
      <c r="B50" s="26"/>
      <c r="C50" s="27"/>
      <c r="D50" s="27"/>
      <c r="E50" s="20" t="s">
        <v>53</v>
      </c>
      <c r="F50" s="105">
        <v>1.05</v>
      </c>
      <c r="G50" s="14"/>
      <c r="H50" s="94"/>
      <c r="I50" s="94"/>
      <c r="J50" s="94"/>
      <c r="K50" s="94"/>
      <c r="L50" s="94"/>
      <c r="M50" s="94"/>
      <c r="N50" s="94"/>
      <c r="O50" s="94"/>
      <c r="P50" s="94"/>
      <c r="Q50" s="94"/>
      <c r="R50" s="94"/>
      <c r="S50" s="109"/>
    </row>
    <row r="51" spans="2:19" ht="15.75" x14ac:dyDescent="0.25">
      <c r="B51" s="26"/>
      <c r="C51" s="27"/>
      <c r="D51" s="27"/>
      <c r="E51" s="20" t="s">
        <v>28</v>
      </c>
      <c r="F51" s="105">
        <v>1</v>
      </c>
      <c r="G51" s="14"/>
      <c r="H51" s="94"/>
      <c r="I51" s="94"/>
      <c r="J51" s="94"/>
      <c r="K51" s="94"/>
      <c r="L51" s="94"/>
      <c r="M51" s="94"/>
      <c r="N51" s="94"/>
      <c r="O51" s="94"/>
      <c r="P51" s="94"/>
      <c r="Q51" s="94"/>
      <c r="R51" s="94"/>
      <c r="S51" s="109"/>
    </row>
    <row r="52" spans="2:19" ht="16.5" thickBot="1" x14ac:dyDescent="0.3">
      <c r="B52" s="26"/>
      <c r="C52" s="27"/>
      <c r="D52" s="27"/>
      <c r="E52" s="20"/>
      <c r="F52" s="108"/>
      <c r="G52" s="14"/>
      <c r="H52" s="94"/>
      <c r="I52" s="94"/>
      <c r="J52" s="94"/>
      <c r="K52" s="94"/>
      <c r="L52" s="94"/>
      <c r="M52" s="94"/>
      <c r="N52" s="94"/>
      <c r="O52" s="94"/>
      <c r="P52" s="94"/>
      <c r="Q52" s="94"/>
      <c r="R52" s="94"/>
      <c r="S52" s="109"/>
    </row>
    <row r="53" spans="2:19" ht="15.75" x14ac:dyDescent="0.25">
      <c r="B53" s="24"/>
      <c r="C53" s="25" t="s">
        <v>56</v>
      </c>
      <c r="D53" s="25"/>
      <c r="E53" s="22"/>
      <c r="F53" s="106"/>
      <c r="G53" s="13"/>
      <c r="H53" s="94"/>
      <c r="I53" s="94"/>
      <c r="J53" s="94"/>
      <c r="K53" s="94"/>
      <c r="L53" s="94"/>
      <c r="M53" s="94"/>
      <c r="N53" s="94"/>
      <c r="O53" s="94"/>
      <c r="P53" s="94"/>
      <c r="Q53" s="94"/>
      <c r="R53" s="94"/>
      <c r="S53" s="109"/>
    </row>
    <row r="54" spans="2:19" ht="15.75" x14ac:dyDescent="0.25">
      <c r="B54" s="26">
        <v>2</v>
      </c>
      <c r="C54" s="27" t="s">
        <v>58</v>
      </c>
      <c r="D54" s="27"/>
      <c r="E54" s="20">
        <v>4</v>
      </c>
      <c r="F54" s="105">
        <v>1.1499999999999999</v>
      </c>
      <c r="G54" s="14"/>
      <c r="H54" s="94"/>
      <c r="I54" s="94"/>
      <c r="J54" s="94"/>
      <c r="K54" s="94"/>
      <c r="L54" s="94"/>
      <c r="M54" s="94"/>
      <c r="N54" s="94"/>
      <c r="O54" s="94"/>
      <c r="P54" s="94"/>
      <c r="Q54" s="94"/>
      <c r="R54" s="94"/>
      <c r="S54" s="109"/>
    </row>
    <row r="55" spans="2:19" ht="15.75" x14ac:dyDescent="0.25">
      <c r="B55" s="26"/>
      <c r="C55" s="27"/>
      <c r="D55" s="27"/>
      <c r="E55" s="20">
        <v>3</v>
      </c>
      <c r="F55" s="105">
        <v>1</v>
      </c>
      <c r="G55" s="14"/>
      <c r="H55" s="94"/>
      <c r="I55" s="94"/>
      <c r="J55" s="94"/>
      <c r="K55" s="94"/>
      <c r="L55" s="94"/>
      <c r="M55" s="94"/>
      <c r="N55" s="94"/>
      <c r="O55" s="94"/>
      <c r="P55" s="94"/>
      <c r="Q55" s="94"/>
      <c r="R55" s="94"/>
      <c r="S55" s="109"/>
    </row>
    <row r="56" spans="2:19" ht="15.75" x14ac:dyDescent="0.25">
      <c r="B56" s="26"/>
      <c r="C56" s="27"/>
      <c r="D56" s="27"/>
      <c r="E56" s="20">
        <v>2</v>
      </c>
      <c r="F56" s="105">
        <v>0.8</v>
      </c>
      <c r="G56" s="14"/>
      <c r="H56" s="94"/>
      <c r="I56" s="94"/>
      <c r="J56" s="94"/>
      <c r="K56" s="94"/>
      <c r="L56" s="94"/>
      <c r="M56" s="94"/>
      <c r="N56" s="94"/>
      <c r="O56" s="94"/>
      <c r="P56" s="94"/>
      <c r="Q56" s="94"/>
      <c r="R56" s="94"/>
      <c r="S56" s="109"/>
    </row>
    <row r="57" spans="2:19" ht="15.75" x14ac:dyDescent="0.25">
      <c r="B57" s="26"/>
      <c r="C57" s="27"/>
      <c r="D57" s="27"/>
      <c r="E57" s="20">
        <v>1</v>
      </c>
      <c r="F57" s="105">
        <v>0.25</v>
      </c>
      <c r="G57" s="14"/>
      <c r="H57" s="94"/>
      <c r="I57" s="94"/>
      <c r="J57" s="94"/>
      <c r="K57" s="94"/>
      <c r="L57" s="94"/>
      <c r="M57" s="94"/>
      <c r="N57" s="94"/>
      <c r="O57" s="94"/>
      <c r="P57" s="94"/>
      <c r="Q57" s="94"/>
      <c r="R57" s="94"/>
      <c r="S57" s="109"/>
    </row>
    <row r="58" spans="2:19" ht="15.75" x14ac:dyDescent="0.25">
      <c r="B58" s="26"/>
      <c r="C58" s="27"/>
      <c r="D58" s="27"/>
      <c r="E58" s="20">
        <v>0</v>
      </c>
      <c r="F58" s="105">
        <v>0</v>
      </c>
      <c r="G58" s="14"/>
      <c r="H58" s="94"/>
      <c r="I58" s="94"/>
      <c r="J58" s="94"/>
      <c r="K58" s="94"/>
      <c r="L58" s="94"/>
      <c r="M58" s="94"/>
      <c r="N58" s="94"/>
      <c r="O58" s="94"/>
      <c r="P58" s="94"/>
      <c r="Q58" s="94"/>
      <c r="R58" s="94"/>
      <c r="S58" s="109"/>
    </row>
    <row r="59" spans="2:19" ht="16.5" thickBot="1" x14ac:dyDescent="0.3">
      <c r="B59" s="28"/>
      <c r="C59" s="29"/>
      <c r="D59" s="29"/>
      <c r="E59" s="23"/>
      <c r="F59" s="107"/>
      <c r="G59" s="16"/>
      <c r="H59" s="94"/>
      <c r="I59" s="94"/>
      <c r="J59" s="94"/>
      <c r="K59" s="94"/>
      <c r="L59" s="94"/>
      <c r="M59" s="94"/>
      <c r="N59" s="94"/>
      <c r="O59" s="94"/>
      <c r="P59" s="94"/>
      <c r="Q59" s="94"/>
      <c r="R59" s="94"/>
      <c r="S59" s="109"/>
    </row>
    <row r="60" spans="2:19" ht="15.75" x14ac:dyDescent="0.25">
      <c r="B60" s="24"/>
      <c r="C60" s="25"/>
      <c r="D60" s="25"/>
      <c r="E60" s="22"/>
      <c r="F60" s="106"/>
      <c r="G60" s="13"/>
      <c r="H60" s="94"/>
      <c r="I60" s="94"/>
      <c r="J60" s="94"/>
      <c r="K60" s="94"/>
      <c r="L60" s="94"/>
      <c r="M60" s="94"/>
      <c r="N60" s="94"/>
      <c r="O60" s="94"/>
      <c r="P60" s="94"/>
      <c r="Q60" s="94"/>
      <c r="R60" s="94"/>
      <c r="S60" s="109"/>
    </row>
    <row r="61" spans="2:19" ht="15.75" x14ac:dyDescent="0.25">
      <c r="B61" s="26">
        <v>3</v>
      </c>
      <c r="C61" s="27" t="s">
        <v>65</v>
      </c>
      <c r="D61" s="27"/>
      <c r="E61" s="20" t="s">
        <v>66</v>
      </c>
      <c r="F61" s="105">
        <v>1.1499999999999999</v>
      </c>
      <c r="G61" s="14"/>
      <c r="H61" s="94"/>
      <c r="I61" s="94"/>
      <c r="J61" s="94"/>
      <c r="K61" s="94"/>
      <c r="L61" s="94"/>
      <c r="M61" s="94"/>
      <c r="N61" s="94"/>
      <c r="O61" s="94"/>
      <c r="P61" s="94"/>
      <c r="Q61" s="94"/>
      <c r="R61" s="94"/>
      <c r="S61" s="109"/>
    </row>
    <row r="62" spans="2:19" ht="15.75" x14ac:dyDescent="0.25">
      <c r="B62" s="26"/>
      <c r="C62" s="27"/>
      <c r="D62" s="27"/>
      <c r="E62" s="20" t="s">
        <v>68</v>
      </c>
      <c r="F62" s="105">
        <v>1</v>
      </c>
      <c r="G62" s="14"/>
      <c r="H62" s="94"/>
      <c r="I62" s="94"/>
      <c r="J62" s="94"/>
      <c r="K62" s="94"/>
      <c r="L62" s="94"/>
      <c r="M62" s="94"/>
      <c r="N62" s="94"/>
      <c r="O62" s="94"/>
      <c r="P62" s="94"/>
      <c r="Q62" s="94"/>
      <c r="R62" s="94"/>
      <c r="S62" s="109"/>
    </row>
    <row r="63" spans="2:19" ht="15.75" x14ac:dyDescent="0.25">
      <c r="B63" s="26"/>
      <c r="C63" s="27"/>
      <c r="D63" s="27"/>
      <c r="E63" s="20" t="s">
        <v>70</v>
      </c>
      <c r="F63" s="105">
        <v>0</v>
      </c>
      <c r="G63" s="14"/>
      <c r="H63" s="94"/>
      <c r="I63" s="94"/>
      <c r="J63" s="94"/>
      <c r="K63" s="94"/>
      <c r="L63" s="94"/>
      <c r="M63" s="94"/>
      <c r="N63" s="94"/>
      <c r="O63" s="94"/>
      <c r="P63" s="94"/>
      <c r="Q63" s="94"/>
      <c r="R63" s="94"/>
      <c r="S63" s="109"/>
    </row>
    <row r="64" spans="2:19" ht="16.5" thickBot="1" x14ac:dyDescent="0.3">
      <c r="B64" s="28"/>
      <c r="C64" s="29"/>
      <c r="D64" s="29"/>
      <c r="E64" s="23"/>
      <c r="F64" s="107"/>
      <c r="G64" s="16"/>
      <c r="H64" s="94"/>
      <c r="I64" s="94"/>
      <c r="J64" s="94"/>
      <c r="K64" s="94"/>
      <c r="L64" s="94"/>
      <c r="M64" s="94"/>
      <c r="N64" s="94"/>
      <c r="O64" s="94"/>
      <c r="P64" s="94"/>
      <c r="Q64" s="94"/>
      <c r="R64" s="94"/>
      <c r="S64" s="109"/>
    </row>
    <row r="65" spans="2:19" ht="15.75" x14ac:dyDescent="0.25">
      <c r="B65" s="24"/>
      <c r="C65" s="25"/>
      <c r="D65" s="25"/>
      <c r="E65" s="22"/>
      <c r="F65" s="106"/>
      <c r="G65" s="13"/>
      <c r="H65" s="94"/>
      <c r="I65" s="94"/>
      <c r="J65" s="94"/>
      <c r="K65" s="94"/>
      <c r="L65" s="94"/>
      <c r="M65" s="94"/>
      <c r="N65" s="94"/>
      <c r="O65" s="94"/>
      <c r="P65" s="94"/>
      <c r="Q65" s="94"/>
      <c r="R65" s="94"/>
      <c r="S65" s="109"/>
    </row>
    <row r="66" spans="2:19" ht="15.75" x14ac:dyDescent="0.25">
      <c r="B66" s="26">
        <v>4</v>
      </c>
      <c r="C66" s="27" t="s">
        <v>73</v>
      </c>
      <c r="D66" s="27"/>
      <c r="E66" s="20">
        <v>4</v>
      </c>
      <c r="F66" s="105">
        <v>1.1499999999999999</v>
      </c>
      <c r="G66" s="14"/>
      <c r="H66" s="94"/>
      <c r="I66" s="94"/>
      <c r="J66" s="94"/>
      <c r="K66" s="94"/>
      <c r="L66" s="94"/>
      <c r="M66" s="94"/>
      <c r="N66" s="94"/>
      <c r="O66" s="94"/>
      <c r="P66" s="94"/>
      <c r="Q66" s="94"/>
      <c r="R66" s="94"/>
      <c r="S66" s="109"/>
    </row>
    <row r="67" spans="2:19" ht="15.75" x14ac:dyDescent="0.25">
      <c r="B67" s="26"/>
      <c r="C67" s="27"/>
      <c r="D67" s="27"/>
      <c r="E67" s="20">
        <v>3</v>
      </c>
      <c r="F67" s="105">
        <v>1</v>
      </c>
      <c r="G67" s="14"/>
      <c r="H67" s="94"/>
      <c r="I67" s="94"/>
      <c r="J67" s="94"/>
      <c r="K67" s="94"/>
      <c r="L67" s="94"/>
      <c r="M67" s="94"/>
      <c r="N67" s="94"/>
      <c r="O67" s="94"/>
      <c r="P67" s="94"/>
      <c r="Q67" s="94"/>
      <c r="R67" s="94"/>
      <c r="S67" s="109"/>
    </row>
    <row r="68" spans="2:19" ht="15.75" x14ac:dyDescent="0.25">
      <c r="B68" s="26"/>
      <c r="C68" s="27"/>
      <c r="D68" s="27"/>
      <c r="E68" s="20">
        <v>2</v>
      </c>
      <c r="F68" s="105">
        <v>0.9</v>
      </c>
      <c r="G68" s="14"/>
      <c r="H68" s="94"/>
      <c r="I68" s="94"/>
      <c r="J68" s="94"/>
      <c r="K68" s="94"/>
      <c r="L68" s="94"/>
      <c r="M68" s="94"/>
      <c r="N68" s="94"/>
      <c r="O68" s="94"/>
      <c r="P68" s="94"/>
      <c r="Q68" s="94"/>
      <c r="R68" s="94"/>
      <c r="S68" s="109"/>
    </row>
    <row r="69" spans="2:19" ht="15.75" x14ac:dyDescent="0.25">
      <c r="B69" s="26"/>
      <c r="C69" s="27"/>
      <c r="D69" s="27"/>
      <c r="E69" s="20">
        <v>1</v>
      </c>
      <c r="F69" s="105">
        <v>0.5</v>
      </c>
      <c r="G69" s="14"/>
      <c r="H69" s="94"/>
      <c r="I69" s="94"/>
      <c r="J69" s="94"/>
      <c r="K69" s="94"/>
      <c r="L69" s="94"/>
      <c r="M69" s="94"/>
      <c r="N69" s="94"/>
      <c r="O69" s="94"/>
      <c r="P69" s="94"/>
      <c r="Q69" s="94"/>
      <c r="R69" s="94"/>
      <c r="S69" s="109"/>
    </row>
    <row r="70" spans="2:19" ht="15.75" x14ac:dyDescent="0.25">
      <c r="B70" s="26"/>
      <c r="C70" s="27"/>
      <c r="D70" s="27"/>
      <c r="E70" s="20">
        <v>0</v>
      </c>
      <c r="F70" s="105">
        <v>0.5</v>
      </c>
      <c r="G70" s="14"/>
      <c r="H70" s="94"/>
      <c r="I70" s="94"/>
      <c r="J70" s="94"/>
      <c r="K70" s="94"/>
      <c r="L70" s="94"/>
      <c r="M70" s="94"/>
      <c r="N70" s="94"/>
      <c r="O70" s="94"/>
      <c r="P70" s="94"/>
      <c r="Q70" s="94"/>
      <c r="R70" s="94"/>
      <c r="S70" s="109"/>
    </row>
    <row r="71" spans="2:19" ht="16.5" thickBot="1" x14ac:dyDescent="0.3">
      <c r="B71" s="28"/>
      <c r="C71" s="29"/>
      <c r="D71" s="29"/>
      <c r="E71" s="15"/>
      <c r="F71" s="15"/>
      <c r="G71" s="16"/>
      <c r="H71" s="110"/>
      <c r="I71" s="110"/>
      <c r="J71" s="110"/>
      <c r="K71" s="110"/>
      <c r="L71" s="110"/>
      <c r="M71" s="110"/>
      <c r="N71" s="110"/>
      <c r="O71" s="110"/>
      <c r="P71" s="110"/>
      <c r="Q71" s="110"/>
      <c r="R71" s="110"/>
      <c r="S71" s="111"/>
    </row>
  </sheetData>
  <sheetProtection sheet="1" objects="1" scenarios="1"/>
  <protectedRanges>
    <protectedRange sqref="F5:F8 F11:F15 F18:F20 F23:F27 F48:F51 F54:F58 F61:F63 F66:F70" name="Range1"/>
  </protectedRanges>
  <mergeCells count="30">
    <mergeCell ref="E3:G4"/>
    <mergeCell ref="H23:S23"/>
    <mergeCell ref="H24:S24"/>
    <mergeCell ref="H25:S25"/>
    <mergeCell ref="H26:S26"/>
    <mergeCell ref="H11:S11"/>
    <mergeCell ref="H12:S12"/>
    <mergeCell ref="H13:S13"/>
    <mergeCell ref="H14:S14"/>
    <mergeCell ref="H15:S15"/>
    <mergeCell ref="H16:S16"/>
    <mergeCell ref="H3:S3"/>
    <mergeCell ref="H4:S4"/>
    <mergeCell ref="H5:S5"/>
    <mergeCell ref="H6:S6"/>
    <mergeCell ref="H7:S7"/>
    <mergeCell ref="B29:S44"/>
    <mergeCell ref="E46:G47"/>
    <mergeCell ref="B45:S45"/>
    <mergeCell ref="H8:S8"/>
    <mergeCell ref="H9:S9"/>
    <mergeCell ref="H10:S10"/>
    <mergeCell ref="H27:S27"/>
    <mergeCell ref="H28:S28"/>
    <mergeCell ref="H17:S17"/>
    <mergeCell ref="H18:S18"/>
    <mergeCell ref="H19:S19"/>
    <mergeCell ref="H20:S20"/>
    <mergeCell ref="H21:S21"/>
    <mergeCell ref="H22:S22"/>
  </mergeCells>
  <pageMargins left="0.7" right="0.7" top="0.75" bottom="0.75" header="0.3" footer="0.3"/>
  <pageSetup paperSize="9" scale="48" fitToHeight="0"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870-DBAC-40AA-9B35-5C19636863F7}">
  <dimension ref="C2:G13"/>
  <sheetViews>
    <sheetView topLeftCell="C1" workbookViewId="0">
      <selection activeCell="F6" sqref="F6"/>
    </sheetView>
  </sheetViews>
  <sheetFormatPr defaultColWidth="60.42578125" defaultRowHeight="15" x14ac:dyDescent="0.25"/>
  <cols>
    <col min="1" max="2" width="0" hidden="1" customWidth="1"/>
    <col min="4" max="6" width="20.7109375" style="20" customWidth="1"/>
  </cols>
  <sheetData>
    <row r="2" spans="3:7" ht="15.75" thickBot="1" x14ac:dyDescent="0.3"/>
    <row r="3" spans="3:7" ht="15.75" thickBot="1" x14ac:dyDescent="0.3">
      <c r="C3" s="98" t="s">
        <v>74</v>
      </c>
      <c r="D3" s="100" t="s">
        <v>6</v>
      </c>
      <c r="E3" s="100" t="s">
        <v>7</v>
      </c>
      <c r="F3" s="100" t="s">
        <v>8</v>
      </c>
      <c r="G3" s="98" t="s">
        <v>75</v>
      </c>
    </row>
    <row r="4" spans="3:7" ht="15.75" thickBot="1" x14ac:dyDescent="0.3">
      <c r="C4" s="99" t="s">
        <v>76</v>
      </c>
      <c r="D4" s="101">
        <v>65</v>
      </c>
      <c r="E4" s="101">
        <v>185</v>
      </c>
      <c r="F4" s="101">
        <v>305</v>
      </c>
      <c r="G4" s="99" t="s">
        <v>77</v>
      </c>
    </row>
    <row r="5" spans="3:7" ht="15.75" thickBot="1" x14ac:dyDescent="0.3">
      <c r="C5" s="99" t="s">
        <v>78</v>
      </c>
      <c r="D5" s="101">
        <v>15</v>
      </c>
      <c r="E5" s="101">
        <v>25</v>
      </c>
      <c r="F5" s="101">
        <v>35</v>
      </c>
      <c r="G5" s="99" t="s">
        <v>79</v>
      </c>
    </row>
    <row r="6" spans="3:7" ht="15.75" thickBot="1" x14ac:dyDescent="0.3">
      <c r="C6" s="99" t="s">
        <v>80</v>
      </c>
      <c r="D6" s="102">
        <v>0.15</v>
      </c>
      <c r="E6" s="102">
        <v>0.22</v>
      </c>
      <c r="F6" s="102">
        <v>0.28000000000000003</v>
      </c>
      <c r="G6" s="99" t="s">
        <v>81</v>
      </c>
    </row>
    <row r="7" spans="3:7" ht="15.75" thickBot="1" x14ac:dyDescent="0.3">
      <c r="C7" s="99" t="s">
        <v>82</v>
      </c>
      <c r="D7" s="102">
        <v>0.3</v>
      </c>
      <c r="E7" s="102">
        <v>0.45</v>
      </c>
      <c r="F7" s="102">
        <v>0.6</v>
      </c>
      <c r="G7" s="99" t="s">
        <v>83</v>
      </c>
    </row>
    <row r="8" spans="3:7" ht="15.75" thickBot="1" x14ac:dyDescent="0.3">
      <c r="C8" s="99" t="s">
        <v>84</v>
      </c>
      <c r="D8" s="103">
        <v>7000</v>
      </c>
      <c r="E8" s="103">
        <v>6600</v>
      </c>
      <c r="F8" s="103">
        <v>6200</v>
      </c>
      <c r="G8" s="99" t="s">
        <v>85</v>
      </c>
    </row>
    <row r="9" spans="3:7" ht="15.75" thickBot="1" x14ac:dyDescent="0.3">
      <c r="C9" s="99" t="s">
        <v>86</v>
      </c>
      <c r="D9" s="103">
        <v>650</v>
      </c>
      <c r="E9" s="103">
        <v>550</v>
      </c>
      <c r="F9" s="103">
        <v>450</v>
      </c>
      <c r="G9" s="99" t="s">
        <v>87</v>
      </c>
    </row>
    <row r="10" spans="3:7" ht="15.75" thickBot="1" x14ac:dyDescent="0.3">
      <c r="C10" s="99" t="s">
        <v>88</v>
      </c>
      <c r="D10" s="102">
        <v>0.05</v>
      </c>
      <c r="E10" s="102">
        <v>0.03</v>
      </c>
      <c r="F10" s="102">
        <v>0.02</v>
      </c>
      <c r="G10" s="99" t="s">
        <v>89</v>
      </c>
    </row>
    <row r="11" spans="3:7" ht="15.75" thickBot="1" x14ac:dyDescent="0.3">
      <c r="C11" s="99" t="s">
        <v>90</v>
      </c>
      <c r="D11" s="101">
        <v>100</v>
      </c>
      <c r="E11" s="101">
        <v>220</v>
      </c>
      <c r="F11" s="101">
        <v>350</v>
      </c>
      <c r="G11" s="99" t="s">
        <v>91</v>
      </c>
    </row>
    <row r="12" spans="3:7" ht="15.75" thickBot="1" x14ac:dyDescent="0.3">
      <c r="C12" s="99" t="s">
        <v>92</v>
      </c>
      <c r="D12" s="102">
        <v>0.5</v>
      </c>
      <c r="E12" s="102">
        <v>0.65</v>
      </c>
      <c r="F12" s="102">
        <v>0.75</v>
      </c>
      <c r="G12" s="99" t="s">
        <v>93</v>
      </c>
    </row>
    <row r="13" spans="3:7" ht="15.75" thickBot="1" x14ac:dyDescent="0.3">
      <c r="C13" s="99" t="s">
        <v>94</v>
      </c>
      <c r="D13" s="101" t="s">
        <v>95</v>
      </c>
      <c r="E13" s="101" t="s">
        <v>96</v>
      </c>
      <c r="F13" s="101" t="s">
        <v>97</v>
      </c>
      <c r="G13" s="99" t="s">
        <v>98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CA204B0022C647B4F4780B48E71537" ma:contentTypeVersion="11" ma:contentTypeDescription="Create a new document." ma:contentTypeScope="" ma:versionID="29192e33205b5051b9a45adfce01f410">
  <xsd:schema xmlns:xsd="http://www.w3.org/2001/XMLSchema" xmlns:xs="http://www.w3.org/2001/XMLSchema" xmlns:p="http://schemas.microsoft.com/office/2006/metadata/properties" xmlns:ns2="b7beb0d8-74d7-4712-9e75-e694daa7b546" xmlns:ns3="0f49505b-8b2a-411f-913e-59fdaebaa806" targetNamespace="http://schemas.microsoft.com/office/2006/metadata/properties" ma:root="true" ma:fieldsID="149602ede89b250438fac4c03deaa029" ns2:_="" ns3:_="">
    <xsd:import namespace="b7beb0d8-74d7-4712-9e75-e694daa7b546"/>
    <xsd:import namespace="0f49505b-8b2a-411f-913e-59fdaebaa8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eb0d8-74d7-4712-9e75-e694daa7b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f71a670-2163-4e27-8a59-9b5d2eb68d1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49505b-8b2a-411f-913e-59fdaebaa80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3f19e0f-c957-441c-a3d0-8940c470ce83}" ma:internalName="TaxCatchAll" ma:showField="CatchAllData" ma:web="0f49505b-8b2a-411f-913e-59fdaebaa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f49505b-8b2a-411f-913e-59fdaebaa806" xsi:nil="true"/>
    <lcf76f155ced4ddcb4097134ff3c332f xmlns="b7beb0d8-74d7-4712-9e75-e694daa7b5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95A769-A68A-45CB-A230-D45B0C622CA9}">
  <ds:schemaRefs>
    <ds:schemaRef ds:uri="http://schemas.microsoft.com/sharepoint/v3/contenttype/forms"/>
  </ds:schemaRefs>
</ds:datastoreItem>
</file>

<file path=customXml/itemProps2.xml><?xml version="1.0" encoding="utf-8"?>
<ds:datastoreItem xmlns:ds="http://schemas.openxmlformats.org/officeDocument/2006/customXml" ds:itemID="{3F26A736-EC0C-41C1-9CF9-C9C28E303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beb0d8-74d7-4712-9e75-e694daa7b546"/>
    <ds:schemaRef ds:uri="0f49505b-8b2a-411f-913e-59fdaebaa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D1DFD3-F24B-4B40-8560-A49227178F49}">
  <ds:schemaRefs>
    <ds:schemaRef ds:uri="http://schemas.openxmlformats.org/package/2006/metadata/core-properties"/>
    <ds:schemaRef ds:uri="http://purl.org/dc/elements/1.1/"/>
    <ds:schemaRef ds:uri="http://purl.org/dc/terms/"/>
    <ds:schemaRef ds:uri="http://purl.org/dc/dcmitype/"/>
    <ds:schemaRef ds:uri="b7beb0d8-74d7-4712-9e75-e694daa7b546"/>
    <ds:schemaRef ds:uri="http://schemas.microsoft.com/office/2006/metadata/properties"/>
    <ds:schemaRef ds:uri="http://schemas.microsoft.com/office/2006/documentManagement/types"/>
    <ds:schemaRef ds:uri="http://schemas.microsoft.com/office/infopath/2007/PartnerControls"/>
    <ds:schemaRef ds:uri="0f49505b-8b2a-411f-913e-59fdaebaa80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 - Input  - ROI Model inc OH</vt:lpstr>
      <vt:lpstr>B - ROI Model Excluding OH</vt:lpstr>
      <vt:lpstr>C - Optional ROI Variables</vt:lpstr>
      <vt:lpstr>Sheet2</vt:lpstr>
      <vt:lpstr>'A - Input  - ROI Model inc OH'!Print_Area</vt:lpstr>
      <vt:lpstr>'B - ROI Model Excluding OH'!Print_Area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David Lockhart-Hawkins</cp:lastModifiedBy>
  <cp:revision/>
  <cp:lastPrinted>2025-08-11T09:42:15Z</cp:lastPrinted>
  <dcterms:created xsi:type="dcterms:W3CDTF">2025-06-14T10:23:47Z</dcterms:created>
  <dcterms:modified xsi:type="dcterms:W3CDTF">2025-08-14T13:01:04Z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0x01010040CA204B0022C647B4F4780B48E71537</vt:lpwstr>
  </property>
  <property fmtid="{D5CDD505-2E9C-101B-9397-08002B2CF9AE}" pid="3" name="MediaServiceImageTags">
    <vt:lpwstr/>
  </property>
</Properties>
</file>